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esktop\TP 014-2020\"/>
    </mc:Choice>
  </mc:AlternateContent>
  <xr:revisionPtr revIDLastSave="0" documentId="8_{CF52D74D-1434-4BC0-B830-3EF0120D1B08}" xr6:coauthVersionLast="45" xr6:coauthVersionMax="45" xr10:uidLastSave="{00000000-0000-0000-0000-000000000000}"/>
  <bookViews>
    <workbookView xWindow="-120" yWindow="-120" windowWidth="21840" windowHeight="13140" tabRatio="773" xr2:uid="{00000000-000D-0000-FFFF-FFFF00000000}"/>
  </bookViews>
  <sheets>
    <sheet name="PLANILHA ORÇAM." sheetId="8" r:id="rId1"/>
    <sheet name="MEMÓRIA DE CÁLCULO 01" sheetId="19" r:id="rId2"/>
    <sheet name="CRONOGRAMA" sheetId="17" r:id="rId3"/>
    <sheet name="BDI" sheetId="15" r:id="rId4"/>
    <sheet name="CPA - ADM LOCAL" sheetId="18" r:id="rId5"/>
    <sheet name="MEMORIAL DESCRITIVO" sheetId="12" r:id="rId6"/>
  </sheets>
  <externalReferences>
    <externalReference r:id="rId7"/>
    <externalReference r:id="rId8"/>
  </externalReferences>
  <definedNames>
    <definedName name="_xlnm.Print_Area" localSheetId="3">BDI!$A$1:$E$54</definedName>
    <definedName name="_xlnm.Print_Area" localSheetId="4">'CPA - ADM LOCAL'!$A$1:$K$54</definedName>
    <definedName name="_xlnm.Print_Area" localSheetId="2">CRONOGRAMA!$A$1:$I$96</definedName>
    <definedName name="_xlnm.Print_Area" localSheetId="1">'MEMÓRIA DE CÁLCULO 01'!$A$1:$O$181</definedName>
    <definedName name="_xlnm.Print_Area" localSheetId="5">'MEMORIAL DESCRITIVO'!$A$1:$B$157</definedName>
    <definedName name="_xlnm.Print_Area" localSheetId="0">'PLANILHA ORÇAM.'!$A$1:$M$185</definedName>
    <definedName name="_xlnm.Print_Titles" localSheetId="1">'MEMÓRIA DE CÁLCULO 01'!$1:$6</definedName>
    <definedName name="_xlnm.Print_Titles" localSheetId="0">'PLANILHA ORÇAM.'!$A:$M,'PLANILHA ORÇAM.'!$1:$6</definedName>
  </definedNames>
  <calcPr calcId="181029"/>
</workbook>
</file>

<file path=xl/calcChain.xml><?xml version="1.0" encoding="utf-8"?>
<calcChain xmlns="http://schemas.openxmlformats.org/spreadsheetml/2006/main">
  <c r="M28" i="18" l="1"/>
  <c r="L94" i="8" l="1"/>
  <c r="M94" i="8" s="1"/>
  <c r="L95" i="8"/>
  <c r="M95" i="8" s="1"/>
  <c r="L93" i="8"/>
  <c r="M93" i="8" s="1"/>
  <c r="M96" i="8" s="1"/>
  <c r="D48" i="17" s="1"/>
  <c r="H48" i="17" s="1"/>
  <c r="M15" i="8"/>
  <c r="L56" i="8" l="1"/>
  <c r="M56" i="8" s="1"/>
  <c r="L160" i="8" l="1"/>
  <c r="M160" i="8" s="1"/>
  <c r="K63" i="19" l="1"/>
  <c r="K26" i="19"/>
  <c r="L147" i="8"/>
  <c r="M147" i="8" s="1"/>
  <c r="K113" i="19" l="1"/>
  <c r="K118" i="19"/>
  <c r="K119" i="19"/>
  <c r="L119" i="8"/>
  <c r="M119" i="8" s="1"/>
  <c r="L113" i="8"/>
  <c r="M113" i="8" s="1"/>
  <c r="L118" i="8"/>
  <c r="M118" i="8" s="1"/>
  <c r="K130" i="19" l="1"/>
  <c r="K51" i="19" l="1"/>
  <c r="K52" i="19"/>
  <c r="K55" i="19"/>
  <c r="K57" i="19"/>
  <c r="K60" i="19"/>
  <c r="K61" i="19"/>
  <c r="K62" i="19"/>
  <c r="K64" i="19"/>
  <c r="K65" i="19"/>
  <c r="K68" i="19"/>
  <c r="K71" i="19"/>
  <c r="K72" i="19"/>
  <c r="K73" i="19"/>
  <c r="K74" i="19"/>
  <c r="K75" i="19"/>
  <c r="K76" i="19"/>
  <c r="K78" i="19"/>
  <c r="K79" i="19"/>
  <c r="K80" i="19"/>
  <c r="K83" i="19"/>
  <c r="K84" i="19"/>
  <c r="K85" i="19"/>
  <c r="K86" i="19"/>
  <c r="K87" i="19"/>
  <c r="K88" i="19"/>
  <c r="K89" i="19"/>
  <c r="K90" i="19"/>
  <c r="K98" i="19"/>
  <c r="K99" i="19"/>
  <c r="K100" i="19"/>
  <c r="K101" i="19"/>
  <c r="K102" i="19"/>
  <c r="K103" i="19"/>
  <c r="K104" i="19"/>
  <c r="K105" i="19"/>
  <c r="K106" i="19"/>
  <c r="K107" i="19"/>
  <c r="K111" i="19"/>
  <c r="K112" i="19"/>
  <c r="K114" i="19"/>
  <c r="K115" i="19"/>
  <c r="K116" i="19"/>
  <c r="K117" i="19"/>
  <c r="K122" i="19"/>
  <c r="K129" i="19"/>
  <c r="K133" i="19"/>
  <c r="K134" i="19"/>
  <c r="K137" i="19"/>
  <c r="K138" i="19"/>
  <c r="K139" i="19"/>
  <c r="K140" i="19"/>
  <c r="K141" i="19"/>
  <c r="K144" i="19"/>
  <c r="K145" i="19"/>
  <c r="K146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1" i="19"/>
  <c r="K164" i="19"/>
  <c r="K167" i="19"/>
  <c r="K168" i="19"/>
  <c r="K169" i="19"/>
  <c r="K172" i="19"/>
  <c r="K38" i="19"/>
  <c r="K41" i="19"/>
  <c r="K42" i="19"/>
  <c r="K43" i="19"/>
  <c r="K44" i="19"/>
  <c r="K45" i="19"/>
  <c r="K48" i="19"/>
  <c r="K30" i="19"/>
  <c r="K34" i="19"/>
  <c r="K35" i="19"/>
  <c r="K36" i="19"/>
  <c r="K37" i="19"/>
  <c r="K23" i="19"/>
  <c r="K24" i="19"/>
  <c r="K25" i="19"/>
  <c r="K14" i="19"/>
  <c r="K16" i="19"/>
  <c r="K17" i="19"/>
  <c r="K18" i="19"/>
  <c r="K19" i="19"/>
  <c r="K20" i="19"/>
  <c r="K21" i="19"/>
  <c r="K22" i="19"/>
  <c r="K11" i="19"/>
  <c r="K8" i="19"/>
  <c r="L26" i="8" l="1"/>
  <c r="M26" i="8" s="1"/>
  <c r="T18" i="8" l="1"/>
  <c r="T19" i="8"/>
  <c r="T20" i="8"/>
  <c r="T21" i="8"/>
  <c r="T22" i="8"/>
  <c r="T17" i="8"/>
  <c r="T23" i="8" l="1"/>
  <c r="W17" i="8" s="1"/>
  <c r="L169" i="8" l="1"/>
  <c r="M169" i="8" s="1"/>
  <c r="L98" i="8" l="1"/>
  <c r="M98" i="8" s="1"/>
  <c r="B5" i="18" l="1"/>
  <c r="B4" i="18"/>
  <c r="A30" i="18"/>
  <c r="I23" i="18"/>
  <c r="I22" i="18"/>
  <c r="I26" i="18" s="1"/>
  <c r="I15" i="18"/>
  <c r="K15" i="18" s="1"/>
  <c r="I14" i="18"/>
  <c r="K14" i="18" s="1"/>
  <c r="K16" i="18" l="1"/>
  <c r="I21" i="18" s="1"/>
  <c r="I25" i="18" l="1"/>
  <c r="I24" i="18"/>
  <c r="K28" i="18" s="1"/>
  <c r="O28" i="18" s="1"/>
  <c r="A12" i="17" l="1"/>
  <c r="A15" i="17"/>
  <c r="B81" i="17"/>
  <c r="B78" i="17"/>
  <c r="B51" i="17"/>
  <c r="B24" i="17"/>
  <c r="L157" i="8" l="1"/>
  <c r="M157" i="8" s="1"/>
  <c r="L159" i="8"/>
  <c r="M159" i="8" s="1"/>
  <c r="L168" i="8"/>
  <c r="M168" i="8" s="1"/>
  <c r="L167" i="8"/>
  <c r="M167" i="8" s="1"/>
  <c r="M170" i="8" l="1"/>
  <c r="D78" i="17" s="1"/>
  <c r="L65" i="8"/>
  <c r="M65" i="8" s="1"/>
  <c r="L25" i="8"/>
  <c r="M25" i="8" s="1"/>
  <c r="L64" i="8"/>
  <c r="M64" i="8" s="1"/>
  <c r="L141" i="8" l="1"/>
  <c r="M141" i="8" s="1"/>
  <c r="L114" i="8" l="1"/>
  <c r="M114" i="8" s="1"/>
  <c r="L84" i="8"/>
  <c r="M84" i="8" s="1"/>
  <c r="L90" i="8"/>
  <c r="M90" i="8" s="1"/>
  <c r="L24" i="8"/>
  <c r="M24" i="8" s="1"/>
  <c r="L161" i="8" l="1"/>
  <c r="M161" i="8" s="1"/>
  <c r="L16" i="8"/>
  <c r="L79" i="8"/>
  <c r="L122" i="8"/>
  <c r="L45" i="8" l="1"/>
  <c r="M45" i="8" s="1"/>
  <c r="L38" i="8"/>
  <c r="M38" i="8" s="1"/>
  <c r="L44" i="8"/>
  <c r="M44" i="8" s="1"/>
  <c r="L43" i="8"/>
  <c r="M43" i="8" s="1"/>
  <c r="L42" i="8"/>
  <c r="M42" i="8" s="1"/>
  <c r="L41" i="8"/>
  <c r="M41" i="8" s="1"/>
  <c r="L37" i="8"/>
  <c r="M37" i="8" s="1"/>
  <c r="L36" i="8"/>
  <c r="M36" i="8" s="1"/>
  <c r="L35" i="8"/>
  <c r="M35" i="8" s="1"/>
  <c r="L34" i="8"/>
  <c r="L30" i="8"/>
  <c r="M46" i="8" l="1"/>
  <c r="L100" i="8"/>
  <c r="M100" i="8" s="1"/>
  <c r="L101" i="8"/>
  <c r="M101" i="8" s="1"/>
  <c r="L102" i="8"/>
  <c r="M102" i="8" s="1"/>
  <c r="L103" i="8"/>
  <c r="M103" i="8" s="1"/>
  <c r="L104" i="8"/>
  <c r="M104" i="8" s="1"/>
  <c r="L105" i="8"/>
  <c r="M105" i="8" s="1"/>
  <c r="L106" i="8"/>
  <c r="M106" i="8" s="1"/>
  <c r="L107" i="8"/>
  <c r="M107" i="8" s="1"/>
  <c r="L99" i="8"/>
  <c r="M99" i="8" s="1"/>
  <c r="D24" i="17" l="1"/>
  <c r="E24" i="17" s="1"/>
  <c r="M108" i="8"/>
  <c r="D51" i="17" s="1"/>
  <c r="H51" i="17" l="1"/>
  <c r="L172" i="8"/>
  <c r="M172" i="8" s="1"/>
  <c r="M173" i="8" s="1"/>
  <c r="D81" i="17" s="1"/>
  <c r="I81" i="17" s="1"/>
  <c r="I78" i="17" l="1"/>
  <c r="L63" i="8" l="1"/>
  <c r="B75" i="17" l="1"/>
  <c r="B72" i="17"/>
  <c r="B69" i="17"/>
  <c r="B66" i="17"/>
  <c r="B63" i="17"/>
  <c r="B60" i="17"/>
  <c r="B57" i="17"/>
  <c r="B54" i="17"/>
  <c r="B45" i="17"/>
  <c r="B42" i="17"/>
  <c r="B39" i="17"/>
  <c r="B36" i="17"/>
  <c r="B33" i="17"/>
  <c r="L145" i="8" l="1"/>
  <c r="M145" i="8" s="1"/>
  <c r="B30" i="17" l="1"/>
  <c r="B27" i="17"/>
  <c r="B21" i="17"/>
  <c r="B18" i="17"/>
  <c r="B15" i="17"/>
  <c r="B12" i="17"/>
  <c r="B9" i="17"/>
  <c r="A9" i="17"/>
  <c r="A90" i="17"/>
  <c r="B5" i="17"/>
  <c r="B4" i="17"/>
  <c r="L52" i="8" l="1"/>
  <c r="M52" i="8" s="1"/>
  <c r="L85" i="8"/>
  <c r="M85" i="8" s="1"/>
  <c r="L88" i="8"/>
  <c r="M88" i="8" s="1"/>
  <c r="L89" i="8" l="1"/>
  <c r="M89" i="8" s="1"/>
  <c r="L158" i="8"/>
  <c r="M158" i="8" s="1"/>
  <c r="L156" i="8"/>
  <c r="M156" i="8" s="1"/>
  <c r="L80" i="8" l="1"/>
  <c r="M80" i="8" s="1"/>
  <c r="L164" i="8" l="1"/>
  <c r="M164" i="8" s="1"/>
  <c r="M165" i="8" s="1"/>
  <c r="D75" i="17" l="1"/>
  <c r="I75" i="17" s="1"/>
  <c r="L133" i="8"/>
  <c r="M133" i="8" s="1"/>
  <c r="L61" i="8" l="1"/>
  <c r="M61" i="8" s="1"/>
  <c r="L144" i="8" l="1"/>
  <c r="L68" i="8" l="1"/>
  <c r="M68" i="8" s="1"/>
  <c r="M69" i="8" s="1"/>
  <c r="L23" i="8"/>
  <c r="M23" i="8" s="1"/>
  <c r="D39" i="17" l="1"/>
  <c r="G39" i="17" s="1"/>
  <c r="M122" i="8"/>
  <c r="M123" i="8" s="1"/>
  <c r="D57" i="17" s="1"/>
  <c r="L57" i="8"/>
  <c r="L117" i="8"/>
  <c r="L115" i="8"/>
  <c r="L83" i="8"/>
  <c r="L78" i="8"/>
  <c r="L77" i="8"/>
  <c r="L75" i="8"/>
  <c r="L72" i="8"/>
  <c r="L62" i="8"/>
  <c r="L134" i="8"/>
  <c r="L22" i="8"/>
  <c r="L18" i="8"/>
  <c r="L8" i="8"/>
  <c r="H57" i="17" l="1"/>
  <c r="L155" i="8"/>
  <c r="L154" i="8"/>
  <c r="L153" i="8"/>
  <c r="L152" i="8"/>
  <c r="L151" i="8"/>
  <c r="L150" i="8"/>
  <c r="L149" i="8"/>
  <c r="L148" i="8"/>
  <c r="L146" i="8"/>
  <c r="L140" i="8"/>
  <c r="L139" i="8"/>
  <c r="L138" i="8"/>
  <c r="L137" i="8"/>
  <c r="L130" i="8"/>
  <c r="L129" i="8"/>
  <c r="L125" i="8"/>
  <c r="L116" i="8"/>
  <c r="L112" i="8"/>
  <c r="L111" i="8"/>
  <c r="L86" i="8"/>
  <c r="L87" i="8"/>
  <c r="L76" i="8"/>
  <c r="L55" i="8"/>
  <c r="L74" i="8"/>
  <c r="L73" i="8"/>
  <c r="L71" i="8"/>
  <c r="L60" i="8"/>
  <c r="L51" i="8"/>
  <c r="L48" i="8"/>
  <c r="L21" i="8"/>
  <c r="L20" i="8"/>
  <c r="L19" i="8"/>
  <c r="L17" i="8"/>
  <c r="M22" i="8" l="1"/>
  <c r="M117" i="8"/>
  <c r="M115" i="8"/>
  <c r="M112" i="8" l="1"/>
  <c r="M116" i="8"/>
  <c r="M130" i="8" l="1"/>
  <c r="M62" i="8"/>
  <c r="M30" i="8" l="1"/>
  <c r="M31" i="8" s="1"/>
  <c r="D18" i="17" s="1"/>
  <c r="M21" i="8"/>
  <c r="M17" i="8"/>
  <c r="E18" i="17" l="1"/>
  <c r="M48" i="8"/>
  <c r="M49" i="8" s="1"/>
  <c r="D27" i="17" s="1"/>
  <c r="M134" i="8" l="1"/>
  <c r="M135" i="8" s="1"/>
  <c r="D66" i="17" l="1"/>
  <c r="I66" i="17" s="1"/>
  <c r="F27" i="17"/>
  <c r="M83" i="8"/>
  <c r="M72" i="8"/>
  <c r="M78" i="8" l="1"/>
  <c r="M18" i="8"/>
  <c r="M75" i="8"/>
  <c r="M76" i="8"/>
  <c r="M77" i="8"/>
  <c r="M155" i="8" l="1"/>
  <c r="M154" i="8"/>
  <c r="M87" i="8"/>
  <c r="M8" i="8" l="1"/>
  <c r="M9" i="8" l="1"/>
  <c r="D9" i="17" s="1"/>
  <c r="M150" i="8"/>
  <c r="M57" i="8"/>
  <c r="E9" i="17" l="1"/>
  <c r="M153" i="8"/>
  <c r="E11" i="17" l="1"/>
  <c r="M152" i="8"/>
  <c r="M151" i="8"/>
  <c r="M86" i="8"/>
  <c r="M91" i="8" s="1"/>
  <c r="D45" i="17" s="1"/>
  <c r="H45" i="17" s="1"/>
  <c r="M138" i="8"/>
  <c r="M137" i="8"/>
  <c r="M140" i="8"/>
  <c r="M139" i="8"/>
  <c r="M71" i="8"/>
  <c r="M74" i="8"/>
  <c r="M148" i="8"/>
  <c r="M142" i="8" l="1"/>
  <c r="D69" i="17" s="1"/>
  <c r="M34" i="8"/>
  <c r="M39" i="8" s="1"/>
  <c r="D21" i="17" s="1"/>
  <c r="M79" i="8"/>
  <c r="G45" i="17" l="1"/>
  <c r="E21" i="17"/>
  <c r="I69" i="17"/>
  <c r="M55" i="8"/>
  <c r="M58" i="8" s="1"/>
  <c r="D33" i="17" l="1"/>
  <c r="F33" i="17" s="1"/>
  <c r="M20" i="8"/>
  <c r="M73" i="8"/>
  <c r="M19" i="8"/>
  <c r="M81" i="8" l="1"/>
  <c r="D42" i="17" s="1"/>
  <c r="M111" i="8"/>
  <c r="M120" i="8" s="1"/>
  <c r="D54" i="17" s="1"/>
  <c r="H54" i="17" l="1"/>
  <c r="H42" i="17"/>
  <c r="G42" i="17"/>
  <c r="A47" i="15"/>
  <c r="D27" i="15"/>
  <c r="D25" i="15"/>
  <c r="D24" i="15"/>
  <c r="D23" i="15"/>
  <c r="D22" i="15"/>
  <c r="B21" i="15"/>
  <c r="B28" i="15" s="1"/>
  <c r="B17" i="15"/>
  <c r="D16" i="15"/>
  <c r="D15" i="15"/>
  <c r="D14" i="15"/>
  <c r="D13" i="15"/>
  <c r="B32" i="15" l="1"/>
  <c r="D21" i="15"/>
  <c r="M146" i="8" l="1"/>
  <c r="A152" i="12" l="1"/>
  <c r="M129" i="8" l="1"/>
  <c r="M131" i="8" s="1"/>
  <c r="D63" i="17" s="1"/>
  <c r="I63" i="17" l="1"/>
  <c r="B5" i="12"/>
  <c r="B4" i="12"/>
  <c r="M149" i="8" l="1"/>
  <c r="M144" i="8" l="1"/>
  <c r="M162" i="8" s="1"/>
  <c r="D72" i="17" s="1"/>
  <c r="M125" i="8"/>
  <c r="M126" i="8" s="1"/>
  <c r="M63" i="8"/>
  <c r="M60" i="8"/>
  <c r="M51" i="8"/>
  <c r="M53" i="8" s="1"/>
  <c r="D30" i="17" l="1"/>
  <c r="F30" i="17" s="1"/>
  <c r="D60" i="17"/>
  <c r="H60" i="17" s="1"/>
  <c r="M66" i="8"/>
  <c r="D36" i="17" s="1"/>
  <c r="I72" i="17"/>
  <c r="G36" i="17" l="1"/>
  <c r="F36" i="17"/>
  <c r="M16" i="8"/>
  <c r="M14" i="8"/>
  <c r="M27" i="8" l="1"/>
  <c r="D15" i="17" s="1"/>
  <c r="E15" i="17" l="1"/>
  <c r="M11" i="8"/>
  <c r="M12" i="8" s="1"/>
  <c r="D12" i="17" l="1"/>
  <c r="D85" i="17" s="1"/>
  <c r="D49" i="17" s="1"/>
  <c r="M175" i="8"/>
  <c r="O11" i="8" s="1"/>
  <c r="Q11" i="8" s="1"/>
  <c r="E12" i="17" l="1"/>
  <c r="E85" i="17" s="1"/>
  <c r="G12" i="17"/>
  <c r="G85" i="17" s="1"/>
  <c r="G87" i="17" s="1"/>
  <c r="H12" i="17"/>
  <c r="H85" i="17" s="1"/>
  <c r="H87" i="17" s="1"/>
  <c r="I12" i="17"/>
  <c r="I85" i="17" s="1"/>
  <c r="I87" i="17" s="1"/>
  <c r="F12" i="17"/>
  <c r="F85" i="17" s="1"/>
  <c r="F87" i="17" s="1"/>
  <c r="D13" i="17"/>
  <c r="D34" i="17"/>
  <c r="D64" i="17"/>
  <c r="D76" i="17"/>
  <c r="D73" i="17"/>
  <c r="D52" i="17"/>
  <c r="D43" i="17"/>
  <c r="D31" i="17"/>
  <c r="D37" i="17"/>
  <c r="D79" i="17"/>
  <c r="D28" i="17"/>
  <c r="D61" i="17"/>
  <c r="D67" i="17"/>
  <c r="D70" i="17"/>
  <c r="D40" i="17"/>
  <c r="D22" i="17"/>
  <c r="D10" i="17"/>
  <c r="M88" i="17"/>
  <c r="D55" i="17"/>
  <c r="D58" i="17"/>
  <c r="D25" i="17"/>
  <c r="D46" i="17"/>
  <c r="D16" i="17"/>
  <c r="D19" i="17"/>
  <c r="D82" i="17"/>
  <c r="E86" i="17"/>
  <c r="E87" i="17"/>
  <c r="E88" i="17" s="1"/>
  <c r="F88" i="17" l="1"/>
  <c r="F86" i="17"/>
  <c r="G86" i="17" s="1"/>
  <c r="H86" i="17" s="1"/>
  <c r="I86" i="17" s="1"/>
  <c r="D87" i="17"/>
  <c r="G88" i="17"/>
  <c r="H88" i="17" s="1"/>
  <c r="I8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c094707</author>
  </authors>
  <commentList>
    <comment ref="B1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
</t>
        </r>
      </text>
    </comment>
    <comment ref="B14" authorId="0" shapeId="0" xr:uid="{00000000-0006-0000-0300-000002000000}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É sugerido valor entre 0 e 2% do custo direto de produção (CD).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5" authorId="0" shapeId="0" xr:uid="{00000000-0006-0000-0300-000003000000}">
      <text>
        <r>
          <rPr>
            <sz val="10"/>
            <color indexed="81"/>
            <rFont val="Tahoma"/>
            <family val="2"/>
          </rPr>
          <t xml:space="preserve">Compreende recomposição de serviços já executados.
Recomenda-se um valor máximo de 0,42%.
</t>
        </r>
      </text>
    </comment>
    <comment ref="B16" authorId="0" shapeId="0" xr:uid="{00000000-0006-0000-0300-000004000000}">
      <text>
        <r>
          <rPr>
            <sz val="10"/>
            <color indexed="81"/>
            <rFont val="Tahoma"/>
            <family val="2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Recomenda-se considerar o valor entre 0 e  1,20% sobre o custo direto de produção (CD).
</t>
        </r>
      </text>
    </comment>
    <comment ref="B21" authorId="0" shapeId="0" xr:uid="{00000000-0006-0000-0300-000005000000}">
      <text>
        <r>
          <rPr>
            <sz val="10"/>
            <color indexed="81"/>
            <rFont val="Tahoma"/>
            <family val="2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B22" authorId="0" shapeId="0" xr:uid="{00000000-0006-0000-0300-000006000000}">
      <text>
        <r>
          <rPr>
            <sz val="10"/>
            <color indexed="81"/>
            <rFont val="Tahoma"/>
            <family val="2"/>
          </rPr>
          <t xml:space="preserve">ISS ( Imposto Sobre Serviços de Qualquer Natureza): de competência municipal, aplicado sobre o preço do serviço prestado, com deduções.
É importante  considerar que o ISS tem incidência sobre a RECEITA (FATURAMENTO) ABATIDA AS DESPESAS COM MÃO DE OBRA DE TERCEIROS  (ISS recolhido por sub empreiteiros) E DO MATERIAL GASTO, portanto, é conveniente quando da análise   destas taxas e impostos incidentes, considerar, se possível na época do orçamento este diferencial, que por vezes poderá chegar a 50% do valor devido do ISS.
Quando não se tem as informações completas do orçamento com estimativa de mão de obra, considera-se usualmente que entre 40% e 60% podem ser deduzidos e portanto o percentual de ISS seria aplicado apenas sobre 60% a 40% do preço de final. 
- Se num município o ISS é da ordem de 2% e consideramos que os gastos passíveis de deduções(materiais e sub-empreitadas) são da ordem de 60% do faturamento, o ISS vai incidir sobre 40% restante o que corresponde a 0,8% (2% de 40%) do preço final da obra.
</t>
        </r>
      </text>
    </comment>
    <comment ref="B23" authorId="0" shapeId="0" xr:uid="{00000000-0006-0000-0300-000007000000}">
      <text>
        <r>
          <rPr>
            <sz val="10"/>
            <color indexed="81"/>
            <rFont val="Tahoma"/>
            <family val="2"/>
          </rPr>
          <t xml:space="preserve">COFINS (Contribuição para Financiamento da Seguridade Social) – 3 %: Financia a seguridade social pelo sistema S (SESC, SESI, SENAC, SENAI, SEST, SENAT, SENAR E SEBRAE);
</t>
        </r>
      </text>
    </comment>
    <comment ref="B24" authorId="0" shapeId="0" xr:uid="{00000000-0006-0000-0300-000008000000}">
      <text>
        <r>
          <rPr>
            <sz val="10"/>
            <color indexed="81"/>
            <rFont val="Tahoma"/>
            <family val="2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
</t>
        </r>
      </text>
    </comment>
    <comment ref="B27" authorId="0" shapeId="0" xr:uid="{00000000-0006-0000-0300-000009000000}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<sst xmlns="http://schemas.openxmlformats.org/spreadsheetml/2006/main" count="1357" uniqueCount="636">
  <si>
    <t>ITEM</t>
  </si>
  <si>
    <t>ESPECIFICAÇÃO</t>
  </si>
  <si>
    <t>OBRA:</t>
  </si>
  <si>
    <t>LOCAL:</t>
  </si>
  <si>
    <t>REVESTIMENTO</t>
  </si>
  <si>
    <t>INSTALAÇÕES HIDRO-SANITÁRIAS</t>
  </si>
  <si>
    <t>INSTALAÇÃO ELÉTRICA</t>
  </si>
  <si>
    <t>PINTURA</t>
  </si>
  <si>
    <t>LIMPEZA FINAL</t>
  </si>
  <si>
    <t>UNID</t>
  </si>
  <si>
    <t>QUANT.</t>
  </si>
  <si>
    <t>PREÇOS EM REAL</t>
  </si>
  <si>
    <t>P. UNIT.</t>
  </si>
  <si>
    <t>P. TOTAL</t>
  </si>
  <si>
    <t>1.1</t>
  </si>
  <si>
    <t>INSTALAÇÃO DO CANTEIRO DE OBRAS</t>
  </si>
  <si>
    <t>SUBTOTAL</t>
  </si>
  <si>
    <t>2.1</t>
  </si>
  <si>
    <t>3.1</t>
  </si>
  <si>
    <t>4.1</t>
  </si>
  <si>
    <t>5.1</t>
  </si>
  <si>
    <t>5.2</t>
  </si>
  <si>
    <t>6.1</t>
  </si>
  <si>
    <t>6.2</t>
  </si>
  <si>
    <t>7.1</t>
  </si>
  <si>
    <t>und</t>
  </si>
  <si>
    <t>8.1</t>
  </si>
  <si>
    <t>m</t>
  </si>
  <si>
    <t>9.1</t>
  </si>
  <si>
    <t>9.2</t>
  </si>
  <si>
    <t>9.3</t>
  </si>
  <si>
    <t>10.1</t>
  </si>
  <si>
    <t>10.2</t>
  </si>
  <si>
    <t>11.1</t>
  </si>
  <si>
    <t>12.1</t>
  </si>
  <si>
    <t>12.2</t>
  </si>
  <si>
    <t>13.1</t>
  </si>
  <si>
    <t>TOTAL GERAL COM BDI INCLUSO</t>
  </si>
  <si>
    <t xml:space="preserve">PREFEITURA MUNICIPAL DE VARGEM ALTA </t>
  </si>
  <si>
    <t>ESTADO DO ESPÍRITO SANTO</t>
  </si>
  <si>
    <t>GERALDO BRUNORO ESTEVES</t>
  </si>
  <si>
    <t>Obra:</t>
  </si>
  <si>
    <t>Local:</t>
  </si>
  <si>
    <t>CREA-ES Nº 033738/D</t>
  </si>
  <si>
    <t>JOÃO CHRISÓSTOMO ALTOÉ</t>
  </si>
  <si>
    <t>PREFEITO MUNICIPAL</t>
  </si>
  <si>
    <t>CREA-ES 033738/D</t>
  </si>
  <si>
    <t>%</t>
  </si>
  <si>
    <t>COFINS</t>
  </si>
  <si>
    <t>PIS</t>
  </si>
  <si>
    <t>INSS</t>
  </si>
  <si>
    <t>( 1- I )</t>
  </si>
  <si>
    <t>PREFEITURA MUNICIPAL DE VARGEM ALTA</t>
  </si>
  <si>
    <t>ESTADO DO ESPIRITO SANTO</t>
  </si>
  <si>
    <t>RETIRADA E DEMOLIÇÃO</t>
  </si>
  <si>
    <t>COBERTURA</t>
  </si>
  <si>
    <t>REPARAÇÃO DE MURO</t>
  </si>
  <si>
    <t>ALVENARIA</t>
  </si>
  <si>
    <t>6.3</t>
  </si>
  <si>
    <t>6.4</t>
  </si>
  <si>
    <t>REDE DE ESGOTO</t>
  </si>
  <si>
    <t>REDE DE ÁGUA</t>
  </si>
  <si>
    <t>ACESSÓRIOS</t>
  </si>
  <si>
    <t>6.5</t>
  </si>
  <si>
    <t>SERVIÇOS COMPLEMENTARES</t>
  </si>
  <si>
    <t>SUB TOTAL</t>
  </si>
  <si>
    <t>PONTO DE TOMADA RESIDENCIAL INCLUINDO TOMADA 10A/250V, CAIXA ELÉTRICA, ELETRODUTO, CABO, RASGO, QUEBRA E CHUMBAMENTO. AF_01/2016</t>
  </si>
  <si>
    <t>12.3</t>
  </si>
  <si>
    <t>12.4</t>
  </si>
  <si>
    <t>10.3</t>
  </si>
  <si>
    <t>MEMORIAL DESCRITIVO</t>
  </si>
  <si>
    <t>Será realizado a demolição de alvenaria para nova locação das áreas dos cômodos da construção conforme o projeto.</t>
  </si>
  <si>
    <t>O chapisco será aplicado nas alvenarias construidas no processo de reforma com colher de pedreiro em argamassa traço 1:3 com preparo manual.</t>
  </si>
  <si>
    <t>O emboço será aplicado nas alvenarias em argamassa no traço 1:2:8 em preparo manual com execução de taliscas.</t>
  </si>
  <si>
    <t>Será realizado a implantação de ponto de iluminação, incluindo interruptor simples com 2 módulos, caixa életrica, eletroduto, cabo, rasgo, quebra e chumbamento exclusive luminária e lâmpada.</t>
  </si>
  <si>
    <t>Será realizado a implantação de ponto de utilização de equipamentos elétricos, incluindo suporte e placa, caixa elétrica, eletroduto, cabo, rasgo, quebra e chumbamento.</t>
  </si>
  <si>
    <t xml:space="preserve">Será realizado a implantação de ponto de tomada incluindo tomada 10A/250V, caixa elétrica, eletroduto, cabo, rasgo, quebra e chumbamento.
</t>
  </si>
  <si>
    <t>Será realizado a implantação de luminária, de sobrepor, com reator de partida rápida e lâmpada fluorescente de 1x40W, completa, fornecimento e instalação.</t>
  </si>
  <si>
    <t>Deverá ser implantado ventilador de teto base madeira sem alojamento para luminária, ref. Tron ou equivalente, com comando de interruptor simples, sem dimer para regulagem de velocidade.</t>
  </si>
  <si>
    <t>Será realizado a implantação de de tubo pvc, série normal para rede de esgoto com diâmetro de 40mm à 100mm, sendo fornecimento e instalação em ramal de descarga ou ramal de esgoto sanitário.</t>
  </si>
  <si>
    <t xml:space="preserve">Será realizado a execução de caixa de inspeção com dimensão de 80x80x80cm em alvenaria </t>
  </si>
  <si>
    <t>Será realizado a execução de caixa de gordura dupla em concreto pré-moldado com diâmetro de 60mm com tampa, sendo fornecimento e instalação.</t>
  </si>
  <si>
    <t>Será realizado ralo sinfonado em pvc, diâmetro de 100x40mm, junta soldável, sendo fornecimento e instalação em ramais de encaminhamento de água pluvial.</t>
  </si>
  <si>
    <t>Será realizado a implantação de tubos de pvc, soldável com diâmetro de 25 à 75mm, instalado em reservação de água de edificação que possua reservatório de fibro/fibrocimento sendo fornecimento e instalação.</t>
  </si>
  <si>
    <t>Será instalado registro de gaveta bruto em latão de 1", roscável instalado em edificação que possua reservatório inclusive fornecimento e instalação.</t>
  </si>
  <si>
    <t>Será instalado registro de pressão bruto de 1" sendo incluso fornecimento e instalação em ramal de água.</t>
  </si>
  <si>
    <t>Será realizado a implantação da caixa d'água em polietileno, 1000 litros, com acessórios.</t>
  </si>
  <si>
    <t>Será realizado a aplicação de pintura em verniz sintético brilhante em madeira, três demaõs.</t>
  </si>
  <si>
    <t>Será realizado a aplicação de pintura com tinta texturizada acrílica, uma cor, 2 demãos, realizado nas paredes internas que não se encontram revestidas por cerâmica e nas paredes externas da construção.</t>
  </si>
  <si>
    <t>Será realizado a aplicação de pintura protetora grafite esmalte sobre superfície metálica, 2 demãos.</t>
  </si>
  <si>
    <t xml:space="preserve">Será realizado a implantação de lavatório em louça branca com coluna, dimensão 44x35,5 cm, padrão popular, sendo fornecimento e instalação.
 </t>
  </si>
  <si>
    <t>Será realizado a implantação de vaso sanitário sifonado convencional para PCD com caixa acoplada, sem furo frontal e em louça branca sem assento, incluso conjunto de ligação para bacia sanitária ajustável, inclusive fornecimento e instalação.</t>
  </si>
  <si>
    <t>Será implantado espelho cristal com espessura de 4mm, com moldura de madeira nos banheiros.</t>
  </si>
  <si>
    <t>Deverá ser aplicado lastro com material granular, aplicado em pisos com espessura de 10cm referente ao rasgo de contrapiso no banheiros para realização de nova tubulação de esgoto.</t>
  </si>
  <si>
    <t xml:space="preserve"> Deverá ser aplicado revestimento para piso com placas tipo esmaltada extra com dimensões de 35x35cm, inclusive argamassa.</t>
  </si>
  <si>
    <t>Será realizado a colocação de grade de ferro em barra chata 3/16" para esquadrias de janela e báscula.</t>
  </si>
  <si>
    <t>Será realizado a colocação de porta de ferro de abrir tipo barra chata, com requadro e guarnição em portas.</t>
  </si>
  <si>
    <t>Será realizado a utilização de forma manuseáveis para a revitalização de muro de cercamento da construção.</t>
  </si>
  <si>
    <t>Será realizado a aplicação de concreto magro para lastro, traço 1:4:5:4:5, preparo mecânico com betoneira 400L.</t>
  </si>
  <si>
    <t>A alvenaria de vedação será executada de blocos de concreto furados 9x19x39 cm com espessura da parede 9 cm,  assentado em argamassa com preparo em betoneira.</t>
  </si>
  <si>
    <t>Será realizado limpeza final da obra para entrega.</t>
  </si>
  <si>
    <t>ESTRUTURA PARA TELHADO</t>
  </si>
  <si>
    <t>RUFOS E CALHAS</t>
  </si>
  <si>
    <t>TELHADO</t>
  </si>
  <si>
    <t>8.2</t>
  </si>
  <si>
    <t xml:space="preserve">A cobertura será de telhas de liga de alumínio e zinco, ondulada, espessura mínima 0,43mm, com altura mínima de onda 17mm, sobreposição lateral de uma onda e longitudinal de 200mm com mínimo de 3 apoios assentados com utilização de fitas anti-corrosiva. </t>
  </si>
  <si>
    <t>A estrutura metálica da cobertura será do tipo treliçada para galpão coberto constituida por perfis formados a frio, aço estrutural ASTM A - 570 G33 (terças) e ASTM A - 36 (demais peças) com sistema de tratamento e pintura.</t>
  </si>
  <si>
    <t>As descidas das calhas serão por meio de tubo de  pvc rígido soldável para esgoto predial com diâmetro de 100mm, incluindo  todas as conexões necessárias.</t>
  </si>
  <si>
    <t>As calhas para escoamento das aguas pluviais da cobertura será confeccionada em chapa de aço galvanizado n.24 com desenvolvimento de 33cm.</t>
  </si>
  <si>
    <t>ESTRUTURAS</t>
  </si>
  <si>
    <t>Ponto para esgoto secundário (pia, lavatório, mictório, tanque, bidê, etc...)</t>
  </si>
  <si>
    <t xml:space="preserve">Cálculo do BDI - Benefícios e Despesas Indiretas </t>
  </si>
  <si>
    <t>conforme acordão 2622/2013 do tribunal de contas da União - TCU</t>
  </si>
  <si>
    <t>I – Incidências sobre o custo</t>
  </si>
  <si>
    <t>Administração central</t>
  </si>
  <si>
    <t>Riscos</t>
  </si>
  <si>
    <t xml:space="preserve">Garantia contratual </t>
  </si>
  <si>
    <t>Encargos financeiros</t>
  </si>
  <si>
    <t>TOTAL (A)</t>
  </si>
  <si>
    <t>II – Incidências sobre o preço de venda</t>
  </si>
  <si>
    <t>Despesas Tributárias</t>
  </si>
  <si>
    <t>ISS</t>
  </si>
  <si>
    <t>Lucro</t>
  </si>
  <si>
    <t>TOTAL (B)</t>
  </si>
  <si>
    <t>III – Demonstrativo de cálculo do BDI</t>
  </si>
  <si>
    <r>
      <t xml:space="preserve">BDI=    </t>
    </r>
    <r>
      <rPr>
        <u/>
        <sz val="12"/>
        <rFont val="Arial"/>
        <family val="2"/>
      </rPr>
      <t>(1+(AC+S+R+G))(1+DF)(1+L))</t>
    </r>
    <r>
      <rPr>
        <sz val="12"/>
        <rFont val="Arial"/>
        <family val="2"/>
      </rPr>
      <t xml:space="preserve">  -1 =</t>
    </r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</si>
  <si>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</si>
  <si>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</si>
  <si>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</si>
  <si>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</si>
  <si>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</si>
  <si>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</si>
  <si>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</si>
  <si>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ISS).</t>
  </si>
  <si>
    <t>REFORMA DA UNIDADE DE SAÚDE EM CAPIVARA</t>
  </si>
  <si>
    <t>CAPIVARA- VARGEM ALTA- ES</t>
  </si>
  <si>
    <t>97645 SINAPI</t>
  </si>
  <si>
    <t>REMOÇÃO DE JANELAS, DE FORMA MANUAL, SEM REAPROVEITAMENTO. AF_12/2017</t>
  </si>
  <si>
    <t>94570 SINAPI</t>
  </si>
  <si>
    <t>DEMOLIÇÃO DE ALVENARIA DE BLOCO FURADO, DE FORMA MANUAL, SEM REAPROVEITAMENTO. AF_12/2017</t>
  </si>
  <si>
    <t>97622 SINAPI</t>
  </si>
  <si>
    <t>97644 SINAPI</t>
  </si>
  <si>
    <t>REMOÇÃO DE PORTAS, DE FORMA MANUAL, SEM REAPROVEITAMENTO. AF_12/2017</t>
  </si>
  <si>
    <t>97663 SINAPI</t>
  </si>
  <si>
    <t>REMOÇÃO DE LOUÇAS, DE FORMA MANUAL, SEM REAPROVEITAMENTO. AF_12/2017</t>
  </si>
  <si>
    <t>UN</t>
  </si>
  <si>
    <t>98053 SINAP</t>
  </si>
  <si>
    <t>TANQUE SÉPTICO CIRCULAR, EM CONCRETO PRÉ-MOLDADO, DIÂMETRO INTERNO = 1,40 M, ALTURA INTERNA = 2,50 M, VOLUME ÚTIL: 3463,6 L (PARA 13 CONTRIBUINTES). AF_05/2018</t>
  </si>
  <si>
    <t>UND</t>
  </si>
  <si>
    <t>JANELA DE ALUMÍNIO DE CORRER COM 2 FOLHAS PARA VIDROS, COM VIDROS, BATENTE, ACABAMENTO COM ACETATO OU BRILHANTE E FERRAGENS. EXCLUSIVE ALIZAR E CONTRAMARCO. FORNECIMENTO E INSTALAÇÃO. AF_12/2019</t>
  </si>
  <si>
    <t>98689 SINAPI</t>
  </si>
  <si>
    <t>SOLEIRA EM GRANITO, LARGURA 15 CM, ESPESSURA 2,0 CM. AF_06/2018</t>
  </si>
  <si>
    <t>M</t>
  </si>
  <si>
    <t>PORTA DE VIDRO TEMPERADO, 0,9X2,10M, ESPESSURA 10MM, INCLUSIVE ACESSORIOS</t>
  </si>
  <si>
    <t>73838/001 SINAPI</t>
  </si>
  <si>
    <t>VASO SANITARIO SIFONADO CONVENCIONAL PARA PCD SEM FURO FRONTAL COM LOUÇA BRANCA SEM ASSENTO, INCLUSO CONJUNTO DE LIGAÇÃO PARA BACIA SANITÁRIA AJUSTÁVEL - FORNECIMENTO E INSTALAÇÃO. AF_01/2020</t>
  </si>
  <si>
    <t>95472 SINAPI</t>
  </si>
  <si>
    <t>JANELA DE ALUMÍNIO TIPO MAXIM-AR, COM VIDROS, BATENTE E FERRAGENS. EXCLUSIVE ALIZAR, ACABAMENTO E CONTRAMARCO. FORNECIMENTO E INSTALAÇÃO. AF_12/2019</t>
  </si>
  <si>
    <t>94569 SINAPI</t>
  </si>
  <si>
    <t>M2</t>
  </si>
  <si>
    <t>CALHA DE BEIRAL, SEMICIRCULAR DE PVC, DIAMETRO 125 MM, INCLUINDO CABECEIRAS, EMENDAS, BOCAIS, SUPORTES E VEDAÇÕES, EXCLUINDO CONDUTORES, INCLUSO TRANSPORTE VERTICAL. AF_07/2019</t>
  </si>
  <si>
    <t>BATENTE PARA PORTA DE MADEIRA, PADRÃO MÉDIO - FORNECIMENTO E MONTAGEM.AF_12/2019</t>
  </si>
  <si>
    <t>90806 SINAPI</t>
  </si>
  <si>
    <t>APLICAÇÃO MANUAL DE PINTURA COM TINTA LÁTEX PVA EM TETO, DUAS DEMÃOS. AF_06/2014</t>
  </si>
  <si>
    <t>88486 SINAPI</t>
  </si>
  <si>
    <t>APLICAÇÃO MANUAL DE PINTURA COM TINTA LÁTEX PVA EM PAREDES, DUAS DEMÃOS. AF_06/2014</t>
  </si>
  <si>
    <t>88487 SINAPI</t>
  </si>
  <si>
    <t>PINTURA ESMALTE FOSCO EM MADEIRA, DUAS DEMAOS</t>
  </si>
  <si>
    <t>84659 SINAPI</t>
  </si>
  <si>
    <t>100725 SINAPI</t>
  </si>
  <si>
    <t>PINTURA COM TINTA ALQUÍDICA DE FUNDO E ACABAMENTO (ESMALTE SINTÉTICO GRAFITE) PULVERIZADA SOBRE SUPERFÍCIES METÁLICAS (EXCETO PERFIL) EXECUTADO EM OBRA (POR DEMÃO). AF_01/2020</t>
  </si>
  <si>
    <t>PONTO DE ILUMINAÇÃO RESIDENCIAL INCLUINDO INTERRUPTOR SIMPLES, CAIXA ELÉTRICA, ELETRODUTO, CABO, RASGO, QUEBRA E CHUMBAMENTO (EXCLUINDO LUMINÁRIA E LÂMPADA). AF_01/2016</t>
  </si>
  <si>
    <t>93128 SINAPI</t>
  </si>
  <si>
    <t>93141 SINAPI</t>
  </si>
  <si>
    <t>86914 SINAPI</t>
  </si>
  <si>
    <t>TORNEIRA CROMADA 1/2 OU 3/4 PARA TANQUE, PADRÃO MÉDIO - FORNECIMENTO E INSTALAÇÃO. AF_01/2020</t>
  </si>
  <si>
    <t>86915 SINAPI</t>
  </si>
  <si>
    <t>TORNEIRA CROMADA DE MESA, 1/2 OU 3/4, PARA LAVATÓRIO, PADRÃO MÉDIO - FORNECIMENTO E INSTALAÇÃO. AF_01/2020</t>
  </si>
  <si>
    <t>TANQUE DE MÁRMORE SINTÉTICO SUSPENSO, 22L OU EQUIVALENTE - FORNECIMENTO E INSTALAÇÃO. AF_01/2020</t>
  </si>
  <si>
    <t>86876 SINAPI</t>
  </si>
  <si>
    <t>86909 SINAPI</t>
  </si>
  <si>
    <t xml:space="preserve"> TORNEIRA CROMADA TUBO MÓVEL, DE MESA, 1/2 OU 3/4, PARA PIA DE COZINHA, PADRÃO ALTO - FORNECIMENTO E INSTALAÇÃO. AF_01/2020</t>
  </si>
  <si>
    <t>ADMINISTRAÇÃO LOCAL</t>
  </si>
  <si>
    <t>CPA</t>
  </si>
  <si>
    <t>ADMINISTRAÇÃO CENTRAL DA OBRA</t>
  </si>
  <si>
    <t>020305 IOPES</t>
  </si>
  <si>
    <t>Placa de obra nas dimensões de 2.0 x 4.0 m, padrão IOPES</t>
  </si>
  <si>
    <t>97591 SINAPI</t>
  </si>
  <si>
    <t>LUMINÁRIA TIPO PLAFON REDONDO COM VIDRO FOSCO, DE SOBREPOR, COM 2 LÂMPADAS FLUORESCENTES DE 15 W, SEM REATOR - FORNECIMENTO E INSTALAÇÃO. AF_02/2020</t>
  </si>
  <si>
    <t>010225 IOPES</t>
  </si>
  <si>
    <t>Retirada de bancada de pia</t>
  </si>
  <si>
    <t>Bancada de granito com espessura de 2 cm</t>
  </si>
  <si>
    <t>170220 IOPES</t>
  </si>
  <si>
    <t>SINAPI 86935</t>
  </si>
  <si>
    <t>CUBA DE EMBUTIR DE AÇO INOXIDÁVEL MÉDIA, INCLUSO VÁLVULA TIPO AMERICANA EM METAL CROMADO E SIFÃO FLEXÍVEL EM PVC - FORNECIMENTO E INSTALAÇÃO. AF_01/2020</t>
  </si>
  <si>
    <t>86877 SINAPI</t>
  </si>
  <si>
    <t>VÁLVULA EM METAL CROMADO 1.1/2 X 1.1/2 PARA TANQUE OU LAVATÓRIO, COM OU SEM LADRÃO - FORNECIMENTO E INSTALAÇÃO. AF_01/2020 (LAVATÓRIO/ TANQUE)</t>
  </si>
  <si>
    <t>97625 SINAPI</t>
  </si>
  <si>
    <t>M3</t>
  </si>
  <si>
    <t>83671 SINAPI</t>
  </si>
  <si>
    <t>TUBO PVC DN 100 MM PARA DRENAGEM - FORNECIMENTO E INSTALACAO</t>
  </si>
  <si>
    <t>100434 SINAPI</t>
  </si>
  <si>
    <t>Retirada de grades, gradis, alambrados, cercas e portões</t>
  </si>
  <si>
    <t>71706 IOPES</t>
  </si>
  <si>
    <t>Guichê/gradil em perfil L 1" e perfil T 3/4" em ferro, inclusive pintura em esmalte sintético, marca dereferência SUVINIL</t>
  </si>
  <si>
    <t>71105 IOPES</t>
  </si>
  <si>
    <t>Grade de ferro em barra chata, inclusive chumbamento</t>
  </si>
  <si>
    <t>10224 IOPES</t>
  </si>
  <si>
    <t>71104 IOPES</t>
  </si>
  <si>
    <t>Portão de ferro de abrir em barra chata, inclusive chumbamento</t>
  </si>
  <si>
    <t>061303 IOPES</t>
  </si>
  <si>
    <t>Porta em madeira de lei tipo angelim pedra ou equiv.c/enchimento em madeira 1a.qualidade esp. 30mm p/ pintura, inclusive alizares, dobradiças e fechadura externa em latão cromado LaFonte ou equiv., exclusive marco, nas dim.: 0.80 x 2.10 m</t>
  </si>
  <si>
    <t>150302 IOPES</t>
  </si>
  <si>
    <t>Quadro de distribuição para 06 circuitos, inclusive disjuntores monopolar</t>
  </si>
  <si>
    <t>MOVIMENTO DE TERRA</t>
  </si>
  <si>
    <t>ESCAVAÇÕES</t>
  </si>
  <si>
    <t>PAVIMENTAÇÃO</t>
  </si>
  <si>
    <t>93182 SINAPI</t>
  </si>
  <si>
    <t xml:space="preserve">VERGA PRÉ-MOLDADA PARA JANELAS COM ATÉ 1,5 M DE VÃO. AF_03/2016 </t>
  </si>
  <si>
    <t>87478    SINAPI</t>
  </si>
  <si>
    <t xml:space="preserve">ALVENARIA DE VEDAÇÃO DE BLOCOS CERÂMICOS FURADOS NA VERTICAL DE 9X19X3 9CM (ESPESSURA 9CM) DE PAREDES COM ÁREA LÍQUIDA MAIOR OU IGUAL A 6M² SEM VÃOS E ARGAMASSA DE ASSENTAMENTO COM PREPARO MANUAL. AF_06/201 </t>
  </si>
  <si>
    <t>87878 SINAPI</t>
  </si>
  <si>
    <t xml:space="preserve"> CHAPISCO APLICADO EM ALVENARIAS E ESTRUTURAS DE CONCRETO INTERNAS, COM COLHER DE PEDREIRO. ARGAMASSA TRAÇO 1:3 COM PREPARO MANUAL. AF_06/2014</t>
  </si>
  <si>
    <t>110302 IOPES</t>
  </si>
  <si>
    <t>Reboco tipo paulista de argamassa de cimento, cal hidratada CH1 e areia lavada traço 1:0.5:6, espessura 25 mm</t>
  </si>
  <si>
    <t>89957 SINAPI</t>
  </si>
  <si>
    <t xml:space="preserve"> PONTO DE CONSUMO TERMINAL DE ÁGUA FRIA (SUBRAMAL) COM TUBULAÇÃO DE PVC, DN 25 MM, INSTALADO EM RAMAL DE ÁGUA, INCLUSOS RASGO E CHUMBAMENTO EM ALVENARIA. AF_12/2014</t>
  </si>
  <si>
    <t>74125/001 SINAPI</t>
  </si>
  <si>
    <t xml:space="preserve"> ESPELHO CRISTAL ESPESSURA 4MM, COM MOLDURA DE MADEIRA </t>
  </si>
  <si>
    <t>3.2</t>
  </si>
  <si>
    <t>3.3</t>
  </si>
  <si>
    <t>3.4</t>
  </si>
  <si>
    <t>3.5</t>
  </si>
  <si>
    <t>3.6</t>
  </si>
  <si>
    <t>3.7</t>
  </si>
  <si>
    <t>72117 SINAPI</t>
  </si>
  <si>
    <t>VARGEM ALTA/ES, 01 DE JULHO DE 2020</t>
  </si>
  <si>
    <t>98102 SINAPI</t>
  </si>
  <si>
    <t>Caixa de areia de alvenaria de blocos de concreto 9x19x39cm, dim. 60x60cm e Hmáx=1m, c/ tampa emconcreto esp. 5cm, lastro concreto esp. 10cm, revestida intern. c/ chapisco e reboco impermeabilizante, inclescavação e reaterro</t>
  </si>
  <si>
    <t>141102  IOPES</t>
  </si>
  <si>
    <t xml:space="preserve"> CAIXA DE GORDURA SIMPLES, CIRCULAR, EM CONCRETO PRÉ-MOLDADO, DIÂMETRO INTERNO = 0,4 M, ALTURA INTERNA = 0,4 M. AF_05/2018</t>
  </si>
  <si>
    <t>140706 IOPES</t>
  </si>
  <si>
    <t>PT</t>
  </si>
  <si>
    <t xml:space="preserve">PT  </t>
  </si>
  <si>
    <t>100868 SINAPI</t>
  </si>
  <si>
    <t xml:space="preserve"> BARRA DE APOIO RETA, EM ACO INOX POLIDO, COMPRIMENTO 80 CM, FIXADA NA PAREDE - FORNECIMENTO E INSTALAÇÃO. AF_01/2020</t>
  </si>
  <si>
    <t>010208 IOPES</t>
  </si>
  <si>
    <t xml:space="preserve">M2 </t>
  </si>
  <si>
    <t>Retirada de revestimento antigo em reboco (muro lateral)</t>
  </si>
  <si>
    <t>97640 SINAPI</t>
  </si>
  <si>
    <t xml:space="preserve"> REMOÇÃO DE FORROS DE DRYWALL, PVC E FIBROMINERAL, DE FORMA MANUAL, SEM REAPROVEITAMENTO. AF_12/2017</t>
  </si>
  <si>
    <t>96113 SINAPI</t>
  </si>
  <si>
    <t xml:space="preserve">FORRO EM PLACAS DE GESSO, PARA AMBIENTES COMERCIAIS. AF_05/2017_P </t>
  </si>
  <si>
    <t>87535 SINAPI</t>
  </si>
  <si>
    <t xml:space="preserve"> EMBOÇO, PARA RECEBIMENTO DE CERÂMICA, EM ARGAMASSA TRAÇO 1:2:8, PREPARO MECÂNICO COM BETONEIRA 400L, APLICADO MANUALMENTE EM FACES INTERNAS DE PAREDES, PARA AMBIENTE COM ÁREA MAIOR QUE 10M2, ESPESSURA DE 20MM, COM EXECUÇÃO DE TALISCAS. AF_06/2014</t>
  </si>
  <si>
    <t xml:space="preserve"> VIDRO LISO COMUM TRANSPARENTE, ESPESSURA 4MM (COM ABERTURA CIRCULAR DE 20CM)</t>
  </si>
  <si>
    <t>89714 SINAPI</t>
  </si>
  <si>
    <t>TUBO PVC, SERIE NORMAL, ESGOTO PREDIAL, DN 100 MM, FORNECIDO E INSTALADO EM RAMAL DE DESCARGA OU RAMAL DE ESGOTO SANITÁRIO. AF_12/2014</t>
  </si>
  <si>
    <t>COMBATE A INCENDIO</t>
  </si>
  <si>
    <t>83635 SINAPI</t>
  </si>
  <si>
    <t>EXTINTOR INCENDIO TP PO QUIMICO 6KG - FORNECIMENTO E INSTALACAO</t>
  </si>
  <si>
    <t>030101 IOPES</t>
  </si>
  <si>
    <t>Escavação manual em material de 1a. categoria, até 1.50 m de profundidade</t>
  </si>
  <si>
    <t>72120 SINAPI</t>
  </si>
  <si>
    <t>VIDRO TEMPERADO INCOLOR, ESPESSURA 10MM, FORNECIMENTO E INSTALACAO, INCLUSIVE MASSA PARA VEDACAO</t>
  </si>
  <si>
    <t>94993 SINAPI</t>
  </si>
  <si>
    <t xml:space="preserve"> EXECUÇÃO DE PASSEIO (CALÇADA) OU PISO DE CONCRETO COM CONCRETO MOLDADO IN LOCO, USINADO, ACABAMENTO CONVENCIONAL, ESPESSURA 6 CM, ARMADO. AF 07/2016</t>
  </si>
  <si>
    <t>95546 SINAPI</t>
  </si>
  <si>
    <t xml:space="preserve"> KIT DE ACESSORIOS PARA BANHEIRO EM METAL CROMADO, 5 PECAS, INCLUSO FIXAÇÃO. AF_01/2020</t>
  </si>
  <si>
    <t>100849 SINAPI</t>
  </si>
  <si>
    <t>ASSENTO SANITÁRIO CONVENCIONAL - FORNECIMENTO E INSTALACAO. AF_01/2020</t>
  </si>
  <si>
    <t xml:space="preserve">UND  </t>
  </si>
  <si>
    <t>______________________________</t>
  </si>
  <si>
    <t>_______________________________</t>
  </si>
  <si>
    <t>97608 SINAPI</t>
  </si>
  <si>
    <t xml:space="preserve"> LUMINÁRIA ARANDELA TIPO TARTARUGA, COM GRADE, DE SOBREPOR, COM 1 LÂMPA DA FLUORESCENTE DE 15 W, SEM REATOR - FORNECIMENTO E INSTALAÇÃO. AF_02/2020</t>
  </si>
  <si>
    <t>93138 SINAPI</t>
  </si>
  <si>
    <t>PONTO DE ILUMINAÇÃO RESIDENCIAL INCLUINDO INTERRUPTOR PARALELO, CAIXA ELÉTRICA, ELETRODUTO, CABO, RASGO, QUEBRA E CHUMBAMENTO (EXCLUINDO LUM INÁRIA E LÂMPADA). AF_01/2016</t>
  </si>
  <si>
    <t>BANCADAS, RODAPÉS, SOLEIRAS E PEITORIS</t>
  </si>
  <si>
    <t>89453  SINAPI</t>
  </si>
  <si>
    <t>VERGAS/CONTRAVERGA</t>
  </si>
  <si>
    <r>
      <t xml:space="preserve">PREFEITURA MUNICIPAL DE VARGEM ALTA                                                                            </t>
    </r>
    <r>
      <rPr>
        <b/>
        <sz val="12"/>
        <rFont val="Arial"/>
        <family val="2"/>
      </rPr>
      <t>ESTADO DO ESPÍRITO SANTO</t>
    </r>
  </si>
  <si>
    <t>CRONOGRAMA FÍSICO - FINANCEIRO COM BARRAS</t>
  </si>
  <si>
    <t>VALOR DA OBRA                                                                                    E % FÍSICA</t>
  </si>
  <si>
    <t>1º MÊS</t>
  </si>
  <si>
    <t>2º MÊS</t>
  </si>
  <si>
    <t>TOTAL SIMPLES</t>
  </si>
  <si>
    <t>TOTAL ACUMULADO</t>
  </si>
  <si>
    <t>% SIMPLES</t>
  </si>
  <si>
    <t>% ACUMULADO</t>
  </si>
  <si>
    <t>JOÃO CRHISÓSTOMO ALTOÉ</t>
  </si>
  <si>
    <t>PREFEITO  MUNICIPAL</t>
  </si>
  <si>
    <t>3.8</t>
  </si>
  <si>
    <t>3.9</t>
  </si>
  <si>
    <t>12.5</t>
  </si>
  <si>
    <t>12.6</t>
  </si>
  <si>
    <t>12.7</t>
  </si>
  <si>
    <t>13.2</t>
  </si>
  <si>
    <t>13.3</t>
  </si>
  <si>
    <t>13.5</t>
  </si>
  <si>
    <t>13.6</t>
  </si>
  <si>
    <t>14.1</t>
  </si>
  <si>
    <t>15.1</t>
  </si>
  <si>
    <t>16.1</t>
  </si>
  <si>
    <t>17.1</t>
  </si>
  <si>
    <t>18.1</t>
  </si>
  <si>
    <t>19.1</t>
  </si>
  <si>
    <t>19.2</t>
  </si>
  <si>
    <t>____________________________</t>
  </si>
  <si>
    <t>_________________________</t>
  </si>
  <si>
    <t>Lavatório de louça branca com coluna suspensa, linha Vogue Plus Confort para portadores denecessidades especiais, marca de referencia DECA, Celite ou Ideal Standart,engates, exclusive torneira inclusive valvula, sifão e engates, exclusive torneira</t>
  </si>
  <si>
    <t>170128 IOPES</t>
  </si>
  <si>
    <t>86903 SINAPI</t>
  </si>
  <si>
    <t xml:space="preserve"> LAVATÓRIO LOUÇA BRANCA COM COLUNA, 45 X 55CM OU EQUIVALENTE, PADRÃO MÉDIO - FORNECIMENTO E INSTALAÇÃO. AF_01/2020 </t>
  </si>
  <si>
    <t>REBAIXAMENTOS</t>
  </si>
  <si>
    <t>SERVIÇOS COMPLEMENTARES EXTERNOS</t>
  </si>
  <si>
    <t>21.1</t>
  </si>
  <si>
    <t>OBRA: REFORMA DA UNIDADE DE SAÚDE EM CAPIVARA</t>
  </si>
  <si>
    <t>LOCAL: CAPIVARA - VARGEM ALTA- ES</t>
  </si>
  <si>
    <t>120220 IOPES</t>
  </si>
  <si>
    <t>Cerâmica 10 x 10 cm, marcas de referência Eliane, Cecrisa ou Portobello, nas cores branco ou areia, com rejunte esp. 0.5 cm, empregando argamassa colante</t>
  </si>
  <si>
    <t>TRATAMENTO, CONSERVAÇÃO E LIMPEZA</t>
  </si>
  <si>
    <t>200401 IOPES</t>
  </si>
  <si>
    <t>Limpeza geral da obra (edificação)</t>
  </si>
  <si>
    <t>92808 SINAPI</t>
  </si>
  <si>
    <t>ASSENTAMENTO DE TUBO DE CONCRETO PARA REDES COLETORAS DE ÁGUAS PLUVIAIS, DIÂMETRO DE 300 MM, JUNTA RÍGIDA, INSTALADO EM LOCAL COM BAIXO NÍVEL DE INTERFERÊNCIAS (NÃO INCLUI FORNECIMENTO). AF_12/2015</t>
  </si>
  <si>
    <t>SPDA</t>
  </si>
  <si>
    <t>160305 IOPES</t>
  </si>
  <si>
    <t>Condutor de cobre nú, seção de 35mm2, inclusive suportes isoladores e acessórios de fixação, conforme
projeto</t>
  </si>
  <si>
    <t>151506 IOPES</t>
  </si>
  <si>
    <t>Haste de terra tipo COPPERWELD - 5/8" x 2.40m</t>
  </si>
  <si>
    <t>91856 SINAPI</t>
  </si>
  <si>
    <t>ELETRODUTO FLEXÍVEL CORRUGADO, PVC, DN 32 MM (1"), PARA CIRCUITOS TERMINAIS, INSTALADO EM PAREDE - FORNECIMENTO  E INSTALAÇÃO.</t>
  </si>
  <si>
    <t>160316 IOPES</t>
  </si>
  <si>
    <t>Caixa de inspeção em PVC, diâmetro 300 mm, ref TEL-552, marca de referência Termotécnica ou
equivalente, inclusive escavação e reaterro</t>
  </si>
  <si>
    <t>160321 IOPES</t>
  </si>
  <si>
    <t>Tampa reforçada em ferro fundido com escotilha TEL 536, inclusive assentamento, marca de referência
Termotécnica ou equivalente</t>
  </si>
  <si>
    <t>160324 IOPES</t>
  </si>
  <si>
    <t>Caixa de equalização de potenciais para uso interno e externo com cinco (5) terminais para aterramento
(BEP), em polipropileno, ref. TEL-902, marca de referência Termotécnica ou equivalente</t>
  </si>
  <si>
    <t>160322 IOPES</t>
  </si>
  <si>
    <t>Abraçadeira tipo "D" com cunha, diâmetro 1", ref. TEL-095, marca de referência Termotécnica ou
equivalente</t>
  </si>
  <si>
    <t>92988 SINAPI</t>
  </si>
  <si>
    <t>CABO DE COBRE FLEXÍVEL ISOLADO, 50 MM², ANTI-CHAMA 0,6/1,0 KV, PARA DISTRIBUIÇÃO - FORNECIMENTO E INSTALAÇÃO. AF_12/2015</t>
  </si>
  <si>
    <t>96542 SINAPI</t>
  </si>
  <si>
    <t xml:space="preserve"> FABRICAÇÃO, MONTAGEM E DESMONTAGEM DE FÔRMA PARA VIGA BALDRAME, EM CHAPA DE MADEIRA COMPENSADA RESINADA, E=17 MM, 4 UTILIZAÇÕES. AF_06/2017</t>
  </si>
  <si>
    <t>92917 SINAPI</t>
  </si>
  <si>
    <t>ARMAÇÃO DE ESTRUTURAS DE CONCRETO ARMADO, EXCETO VIGAS, PILARES, LAJES E FUNDAÇÕES, UTILIZANDO AÇO CA-50 DE 8,0 MM - MONTAGEM. AF_12/2015</t>
  </si>
  <si>
    <t xml:space="preserve">KG </t>
  </si>
  <si>
    <t>92915 SINAPI</t>
  </si>
  <si>
    <t xml:space="preserve"> ARMAÇÃO DE ESTRUTURAS DE CONCRETO ARMADO, EXCETO VIGAS, PILARES, LAJES E FUNDAÇÕES, UTILIZANDO AÇO CA-60 DE 5,0 MM - MONTAGEM. AF_12/2015</t>
  </si>
  <si>
    <t>92419 SINAPI</t>
  </si>
  <si>
    <t xml:space="preserve"> MONTAGEM E DESMONTAGEM DE FÔRMA DE PILARES RETANGULARES E ESTRUTURAS SIMILARES COM ÁREA MÉDIA DAS SEÇÕES MAIOR QUE 0,25 M², PÉ-DIREITO SIMPLES, EM CHAPA DE MADEIRA COMPENSADA RESINADA, 4 UTILIZAÇÕES. AF_12/2015</t>
  </si>
  <si>
    <t xml:space="preserve">M3 </t>
  </si>
  <si>
    <t>92873 SINAPI</t>
  </si>
  <si>
    <t>LANÇAMENTO COM USO DE BALDES, ADENSAMENTO E ACABAMENTO DE CONCRETO EM ESTRUTURAS. AF_12/2015</t>
  </si>
  <si>
    <t>MERCADO</t>
  </si>
  <si>
    <t>Ar Condicionado Split Elgin Eco Power 9000 BTUs Frio 220V HWFE09B2NA - 110V</t>
  </si>
  <si>
    <t>DEMOLIÇÃO DE ALVENARIA PARA QUALQUER TIPO DE BLOCO, DE FORMA MECANIZADA, SEM REAPROVEITAMENTO. AF_12/2017 (MURETA FRONTAL)</t>
  </si>
  <si>
    <t>3.10</t>
  </si>
  <si>
    <t>010201 IOPES</t>
  </si>
  <si>
    <t>Demolição de piso cimentado inclusive lastro de concreto</t>
  </si>
  <si>
    <t>151819 IOPES</t>
  </si>
  <si>
    <t>Ponto de antena de TV - considerando eletroduto PVC rígido de 3/4" inclusive conexões (3.0m), cabo coaxial 67 Ohms (4.5m) e caixa estampada 4x2" (1 und)</t>
  </si>
  <si>
    <t>12.8</t>
  </si>
  <si>
    <t>151806 IOPES</t>
  </si>
  <si>
    <t>Ponto padrão de tomada para ar refrigerado - considerando eletroduto PVC rígido de 3/4" inclusiveconexões (6.0m), fio isolado PVC de 4.0mm2 (21.6m) e caixa estampada 4x2" (1 und)</t>
  </si>
  <si>
    <t>89712 SINAPI</t>
  </si>
  <si>
    <t>13.7</t>
  </si>
  <si>
    <t>TUBO PVC, SERIE NORMAL, ESGOTO PREDIAL, DN 50 MM, FORNECIDO E INSTALADO EM RAMAL DE DESCARGA OU RAMAL DE ESGOTO SANITÁRIO. AF_12/2014</t>
  </si>
  <si>
    <t>88489 SINAPI</t>
  </si>
  <si>
    <t>APLICAÇÃO MANUAL DE PINTURA COM TINTA LÁTEX ACRÍLICA EM PAREDES, DUAS DEMÃOS. AF_06/2014</t>
  </si>
  <si>
    <t>ESQUADRIAS, GRADES E PORTÕES</t>
  </si>
  <si>
    <t>94964 SINAPI</t>
  </si>
  <si>
    <t xml:space="preserve"> CONCRETO FCK = 20MPA, TRAÇO 1:2,7:3 (CIMENTO/ AREIA MÉDIA/ BRITA 1) PREPARO MECÂNICO COM BETONEIRA 400 L. AF_07/2016</t>
  </si>
  <si>
    <t>5.3</t>
  </si>
  <si>
    <t>5.4</t>
  </si>
  <si>
    <t>5.5</t>
  </si>
  <si>
    <t>INFRA-ESTRUTURA (MURETA FRONTAL)</t>
  </si>
  <si>
    <t>SUPER-ESTRUTURA (MURETA FRONTAL)</t>
  </si>
  <si>
    <t>130219 IOPES</t>
  </si>
  <si>
    <t>Piso cerâmico 45x45cm, PEI 5, Cargo Plus Gray, marcas de referência Eliane, Cecrisa ou Portobello, assentado com argamassa de cimento colante, inclusive rejuntamento</t>
  </si>
  <si>
    <t>ALVENARIA DE BLOCOS DE CONCRETO ESTRUTURAL 14X19X39 CM, (ESPESSURA 14CM), FBK = 4,5 MPA, PARA PAREDES COM ÁREA LÍQUIDA MENOR QUE 6M², SEM VÃOS, UTILIZANDO PALHETA. AF_12/2014 (COMPL. MURO LATERAL ESQUERDO)</t>
  </si>
  <si>
    <t>120227 IOPES</t>
  </si>
  <si>
    <t>Roda parede em granito cinza andorinha 7x2cm, com acabamento abaulado nos dois lados</t>
  </si>
  <si>
    <t>SERVIÇOS EXTRA</t>
  </si>
  <si>
    <t>170502 IOPES</t>
  </si>
  <si>
    <t>Caixa de descarga plástica de sobrepor 6/9 litros, ref. ASTRA, AKROS ou equivalente</t>
  </si>
  <si>
    <t>95544 SINAPI</t>
  </si>
  <si>
    <t xml:space="preserve"> PAPELEIRA DE PAREDE EM METAL CROMADO SEM TAMPA, INCLUSO FIXAÇÃO. AF_01/2020</t>
  </si>
  <si>
    <t>200202 IOPES</t>
  </si>
  <si>
    <t>Meio-fio de concreto pré-moldado com dimensões de 15x12x30x100 cm , rejuntados com argamassa de cimento e areia no traço 1:3</t>
  </si>
  <si>
    <t>72315 IOPES</t>
  </si>
  <si>
    <t>Terminal aéreo em latão (captor), com conector e fixação horizontal 5/16"x250mm, ref. TEL-024, inclusive vedação dos furos com poliuretano ref. TEL 5905, marca de ref. Termotécnica ou equivalente</t>
  </si>
  <si>
    <t>3º MÊS</t>
  </si>
  <si>
    <t>4º MÊS</t>
  </si>
  <si>
    <t>5º MÊS</t>
  </si>
  <si>
    <t>13.4</t>
  </si>
  <si>
    <t>13.8</t>
  </si>
  <si>
    <t>14.2</t>
  </si>
  <si>
    <t>14.3</t>
  </si>
  <si>
    <t>21.2</t>
  </si>
  <si>
    <t>22.1</t>
  </si>
  <si>
    <t>10.4</t>
  </si>
  <si>
    <t>10.5</t>
  </si>
  <si>
    <t>10.6</t>
  </si>
  <si>
    <t>12.9</t>
  </si>
  <si>
    <t>12.10</t>
  </si>
  <si>
    <t>15.2</t>
  </si>
  <si>
    <t>15.3</t>
  </si>
  <si>
    <t>15.4</t>
  </si>
  <si>
    <t>15.5</t>
  </si>
  <si>
    <t>15.6</t>
  </si>
  <si>
    <t>20.1</t>
  </si>
  <si>
    <t>20.2</t>
  </si>
  <si>
    <t>21.3</t>
  </si>
  <si>
    <t>21.4</t>
  </si>
  <si>
    <t>21.5</t>
  </si>
  <si>
    <t>23.1</t>
  </si>
  <si>
    <t>24.1</t>
  </si>
  <si>
    <t>COMPOSIÇÃO DE PREÇO AUXILIAR</t>
  </si>
  <si>
    <t>Item</t>
  </si>
  <si>
    <t>1 - SERVIÇOS PRELIMINARES</t>
  </si>
  <si>
    <t>Unidade</t>
  </si>
  <si>
    <t>Administração do canteiro de obra</t>
  </si>
  <si>
    <t>CÓDIGO</t>
  </si>
  <si>
    <t>1 - MÃO DE OBRA</t>
  </si>
  <si>
    <t>UNID.</t>
  </si>
  <si>
    <t>COEFICIENTE</t>
  </si>
  <si>
    <t>P. UNITÁRIO</t>
  </si>
  <si>
    <t>TOTAL PARCIAL</t>
  </si>
  <si>
    <t>QUANTIDADE</t>
  </si>
  <si>
    <t>TOTAL</t>
  </si>
  <si>
    <t xml:space="preserve">SINAPI 90778 </t>
  </si>
  <si>
    <t>ENGENHEIRO CIVIL DE OBRA PLENO COM ENCARGOS COMPLEMENTARES</t>
  </si>
  <si>
    <t>H</t>
  </si>
  <si>
    <t xml:space="preserve">SINAPI 90776 </t>
  </si>
  <si>
    <t xml:space="preserve">ENCARREGADO GERAL COM ENCARGOS COMPLEMENTARES </t>
  </si>
  <si>
    <t>TOTAL A</t>
  </si>
  <si>
    <t>RESUMO</t>
  </si>
  <si>
    <t>DISCRIMINAÇÃO</t>
  </si>
  <si>
    <t>TAXA</t>
  </si>
  <si>
    <t>VALORES</t>
  </si>
  <si>
    <t>MÃO DE OBRA (TOTAL A)</t>
  </si>
  <si>
    <t>MATERIAIS (TOTAL B)</t>
  </si>
  <si>
    <t>EQUIPAMENTOS (TOTAL C)</t>
  </si>
  <si>
    <t>BDI (29,63%)</t>
  </si>
  <si>
    <t>ENCARGOS SOCIAIS ADERIDO</t>
  </si>
  <si>
    <t xml:space="preserve">SUBTOTAL </t>
  </si>
  <si>
    <t>160304 IOPES</t>
  </si>
  <si>
    <t>Pára-raios tipo franklim incluindo base de fixação, conjunto de contraventagem c/abraçadeira p/3 estais em tubo e demais acessórios c/exceção do cabo de cobre de descida e suportes isoladores</t>
  </si>
  <si>
    <t>Placa de obra nas dimensões de 2.0 x 4.0 m, padrão IOPES (Identificação da Unidade para parede interna)</t>
  </si>
  <si>
    <t>Placa de obra nas dimensões de 2.0 x 4.0 m, padrão IOPES (Identificação da Unidade na fachada)</t>
  </si>
  <si>
    <t>Placa de obra nas dimensões de 2.0 x 4.0 m, padrão IOPES (Toten)</t>
  </si>
  <si>
    <t>3.11</t>
  </si>
  <si>
    <t>3.12</t>
  </si>
  <si>
    <t>MÃO DE OBRA</t>
  </si>
  <si>
    <t>COEF</t>
  </si>
  <si>
    <t>PR. PROD</t>
  </si>
  <si>
    <t>MATERIAL</t>
  </si>
  <si>
    <t>VALOR NA PLANILHA</t>
  </si>
  <si>
    <t>Conforme composição de preço auxiliar</t>
  </si>
  <si>
    <t>97633 IOPES</t>
  </si>
  <si>
    <t>DEMOLIÇÃO DE REVESTIMENTO CERÂMICO, DE FORMA MANUAL, SEM REAPROVEITAME NTO. AF_12/2017 (PISO)</t>
  </si>
  <si>
    <t>DEMOLIÇÃO DE REVESTIMENTO CERÂMICO, DE FORMA MANUAL, SEM REAPROVEITAME NTO. AF_12/2017 (PAREDE)</t>
  </si>
  <si>
    <t>5 Unidades</t>
  </si>
  <si>
    <t>1 Unidade</t>
  </si>
  <si>
    <t>6 Unidade</t>
  </si>
  <si>
    <t>2 Unidades</t>
  </si>
  <si>
    <t>6 Unidades</t>
  </si>
  <si>
    <t>4 Unidades</t>
  </si>
  <si>
    <t>12 Unidades</t>
  </si>
  <si>
    <t>38,47 Metros</t>
  </si>
  <si>
    <t>59,38 Metros</t>
  </si>
  <si>
    <t>12 Metros</t>
  </si>
  <si>
    <t>3 Unidades</t>
  </si>
  <si>
    <t xml:space="preserve">Tanque externo: 1 Unidade                                             Recepção(Bebedouro): 1 Unidade                                            </t>
  </si>
  <si>
    <t>9,90m</t>
  </si>
  <si>
    <t>Placa de obra nas dimensões de 2.0 x 4.0 m, padrão IOPES (Identificação da Unidade de Saúde)</t>
  </si>
  <si>
    <t>0,80x0,90=0,72m2</t>
  </si>
  <si>
    <t>03 unidades (01 vaso sanitário 02 lavatórios)</t>
  </si>
  <si>
    <t>Sala de curativos: 1 Unidades                                                                    Copa: 1 Unidade                                                                                            Exp./ Esterização: 1 Unidade                                                                       Recepção (Bebedouro): 1 Unidade                                                           Tanque externo: 1 Unidade</t>
  </si>
  <si>
    <t>74166/001 SINAPI</t>
  </si>
  <si>
    <t>15.7</t>
  </si>
  <si>
    <t xml:space="preserve"> CAIXA DE INSPEÇÃO EM CONCRETO PRÉ-MOLDADO DN 60CM COM TAMPA H= 60CM - ORNECIMENTO E INSTALACAO</t>
  </si>
  <si>
    <t>89711 SINAPI</t>
  </si>
  <si>
    <t>15.8</t>
  </si>
  <si>
    <t xml:space="preserve"> TUBO PVC, SERIE NORMAL, ESGOTO PREDIAL, DN 40 MM, FORNECIDO E INSTALADO EM RAMAL DE DESCARGA OU RAMAL DE ESGOTO SANITÁRIO. AF_12/201</t>
  </si>
  <si>
    <t>140710 IOPES</t>
  </si>
  <si>
    <t>15.9</t>
  </si>
  <si>
    <t>Ponto para caixa sifonada, inclusive caixa sifonada pvc 150x150x50mm com grelha em aço inox</t>
  </si>
  <si>
    <t>8 Unidades</t>
  </si>
  <si>
    <t>ALVENARIA DE BLOCOS DE CONCRETO ESTRUTURAL 14X19X39 CM, (ESPESSURA 14CM), FBK = 4,5 MPA, PARA PAREDES COM ÁREA LÍQUIDA MENOR QUE 6M², SEM VÃOS, UTILIZANDO PALHETA. AF_12/2014 (COMPL. MURO LATERAL ESQ.)</t>
  </si>
  <si>
    <r>
      <t>Parede Interna: (0,85x2,10)+(0,40+0,55x0,85)+(0,30x0,85)+(0,85x2,10)+(1,00+0,10x2,40)+(0,30x0,85)+(1,95x1,10)=1,78+0,80+0,25+1,78+2,74+0,25+2,14=9,64x2=</t>
    </r>
    <r>
      <rPr>
        <b/>
        <sz val="9"/>
        <rFont val="Arial"/>
        <family val="2"/>
      </rPr>
      <t xml:space="preserve">19,28m2 </t>
    </r>
    <r>
      <rPr>
        <sz val="9"/>
        <rFont val="Arial"/>
        <family val="2"/>
      </rPr>
      <t xml:space="preserve">                                                                                    Muro Lateral Dir.: (12,16x1,60)+(5,38x1,60)=19,45+8,44=</t>
    </r>
    <r>
      <rPr>
        <b/>
        <sz val="9"/>
        <rFont val="Arial"/>
        <family val="2"/>
      </rPr>
      <t>27,89m2</t>
    </r>
    <r>
      <rPr>
        <sz val="9"/>
        <rFont val="Arial"/>
        <family val="2"/>
      </rPr>
      <t xml:space="preserve">    Muro Lateral Esq.: (2,40x0,50x2)=</t>
    </r>
    <r>
      <rPr>
        <b/>
        <sz val="9"/>
        <rFont val="Arial"/>
        <family val="2"/>
      </rPr>
      <t xml:space="preserve">2,40m2 </t>
    </r>
    <r>
      <rPr>
        <sz val="9"/>
        <rFont val="Arial"/>
        <family val="2"/>
      </rPr>
      <t xml:space="preserve">                                               Mureta Frontal: (2,38+0,13+0,58+5,65x0,60x2)+(1,00x0,13x4x3)=10,48+1,56 =</t>
    </r>
    <r>
      <rPr>
        <b/>
        <sz val="9"/>
        <rFont val="Arial"/>
        <family val="2"/>
      </rPr>
      <t xml:space="preserve">12,04m2   </t>
    </r>
    <r>
      <rPr>
        <sz val="9"/>
        <rFont val="Arial"/>
        <family val="2"/>
      </rPr>
      <t xml:space="preserve">                                                                                                     Total=</t>
    </r>
    <r>
      <rPr>
        <b/>
        <sz val="9"/>
        <rFont val="Arial"/>
        <family val="2"/>
      </rPr>
      <t>61.61m2</t>
    </r>
  </si>
  <si>
    <r>
      <t>(2,25x1,00x0,10)+(6,07x1,00x0,10)=0,22+0,60=</t>
    </r>
    <r>
      <rPr>
        <b/>
        <sz val="9"/>
        <rFont val="Arial"/>
        <family val="2"/>
      </rPr>
      <t>0,82m2</t>
    </r>
  </si>
  <si>
    <r>
      <t>(2x0,84)+(2x0,59)=0,84+1,18=</t>
    </r>
    <r>
      <rPr>
        <b/>
        <sz val="9"/>
        <rFont val="Arial"/>
        <family val="2"/>
      </rPr>
      <t>2,02m2</t>
    </r>
  </si>
  <si>
    <r>
      <t xml:space="preserve">4,00x2,00= </t>
    </r>
    <r>
      <rPr>
        <b/>
        <sz val="9"/>
        <rFont val="Arial"/>
        <family val="2"/>
      </rPr>
      <t>8,00m2</t>
    </r>
  </si>
  <si>
    <r>
      <t>(2,29+5,96+11,64x0,70)+(1,55x1,70)+(1,55x1,00)=(13,92)+(2,63)+ (1,55)=</t>
    </r>
    <r>
      <rPr>
        <b/>
        <sz val="9"/>
        <rFont val="Arial"/>
        <family val="2"/>
      </rPr>
      <t>18,10m2</t>
    </r>
  </si>
  <si>
    <r>
      <t>(1,50x1,10x2)+(0,80x0,80x4)+(0,40x0,60)=3,30+2,56+0,24=</t>
    </r>
    <r>
      <rPr>
        <b/>
        <sz val="9"/>
        <rFont val="Arial"/>
        <family val="2"/>
      </rPr>
      <t>6,10m2</t>
    </r>
  </si>
  <si>
    <r>
      <t>(0,60x2,10)+(0,80x2,10x2)+(1,50x2,10)=1,26+3,36+3,15=</t>
    </r>
    <r>
      <rPr>
        <b/>
        <sz val="9"/>
        <rFont val="Arial"/>
        <family val="2"/>
      </rPr>
      <t>7,77m2</t>
    </r>
  </si>
  <si>
    <r>
      <t>(11,64x1,00)+(5,36x1,00)=</t>
    </r>
    <r>
      <rPr>
        <b/>
        <sz val="9"/>
        <rFont val="Arial"/>
        <family val="2"/>
      </rPr>
      <t>17,00m2</t>
    </r>
  </si>
  <si>
    <r>
      <t>(3,28x2,40)+(3,27x2,28)=7,87+7,78=</t>
    </r>
    <r>
      <rPr>
        <b/>
        <sz val="9"/>
        <rFont val="Arial"/>
        <family val="2"/>
      </rPr>
      <t>15,65m2</t>
    </r>
  </si>
  <si>
    <r>
      <t>(120,25-74,61)=</t>
    </r>
    <r>
      <rPr>
        <b/>
        <sz val="9"/>
        <rFont val="Arial"/>
        <family val="2"/>
      </rPr>
      <t>45,64m2</t>
    </r>
  </si>
  <si>
    <r>
      <t xml:space="preserve">(2,35+1,26+1,26+9,3+9,52+3,51+5,47+2,57+7,12+7,87+15,07)        = </t>
    </r>
    <r>
      <rPr>
        <b/>
        <sz val="9"/>
        <rFont val="Arial"/>
        <family val="2"/>
      </rPr>
      <t>65,30m2</t>
    </r>
  </si>
  <si>
    <r>
      <t>Mureta=10,67x0,20x0,15=0,32m3                                                              Manilha=15,00x0,40x0,40=2,40m3                                                            Tanque Séptico=3,16x2,50x1,50=11,85m3                                                                           Total=</t>
    </r>
    <r>
      <rPr>
        <b/>
        <sz val="9"/>
        <rFont val="Arial"/>
        <family val="2"/>
      </rPr>
      <t xml:space="preserve">14,57m3     </t>
    </r>
    <r>
      <rPr>
        <sz val="9"/>
        <rFont val="Arial"/>
        <family val="2"/>
      </rPr>
      <t xml:space="preserve">                             </t>
    </r>
  </si>
  <si>
    <r>
      <t>0,20mx 2 lados x 10,56m=</t>
    </r>
    <r>
      <rPr>
        <b/>
        <sz val="9"/>
        <rFont val="Arial"/>
        <family val="2"/>
      </rPr>
      <t>4,22m2</t>
    </r>
  </si>
  <si>
    <r>
      <t>Concreto: 0,15x0,20x10,56m=</t>
    </r>
    <r>
      <rPr>
        <b/>
        <sz val="9"/>
        <rFont val="Arial"/>
        <family val="2"/>
      </rPr>
      <t>0,32m3</t>
    </r>
  </si>
  <si>
    <r>
      <t xml:space="preserve">Armadura: 10,56m x 4,00 unids x 0,395kg/m= </t>
    </r>
    <r>
      <rPr>
        <b/>
        <sz val="9"/>
        <rFont val="Arial"/>
        <family val="2"/>
      </rPr>
      <t>16,68kg</t>
    </r>
  </si>
  <si>
    <r>
      <t xml:space="preserve">Estribos: 0,10+0,10+0,15+0,15m= 0,50mx 71unidades x 0,154kg/m = </t>
    </r>
    <r>
      <rPr>
        <b/>
        <sz val="9"/>
        <rFont val="Arial"/>
        <family val="2"/>
      </rPr>
      <t>5,47kg</t>
    </r>
  </si>
  <si>
    <r>
      <t xml:space="preserve">Forma de Madeira: 0,13x 4 lados x 1,60m= </t>
    </r>
    <r>
      <rPr>
        <b/>
        <sz val="9"/>
        <rFont val="Arial"/>
        <family val="2"/>
      </rPr>
      <t>0,83m2</t>
    </r>
  </si>
  <si>
    <r>
      <t xml:space="preserve">Concreto: 0,13x0,13x1,60mx 3 unds= </t>
    </r>
    <r>
      <rPr>
        <b/>
        <sz val="9"/>
        <rFont val="Arial"/>
        <family val="2"/>
      </rPr>
      <t>0,08m3</t>
    </r>
  </si>
  <si>
    <r>
      <t xml:space="preserve">Armadura: 1,80x4unds x 0,395kg/m= </t>
    </r>
    <r>
      <rPr>
        <b/>
        <sz val="9"/>
        <rFont val="Arial"/>
        <family val="2"/>
      </rPr>
      <t>2,84kg</t>
    </r>
  </si>
  <si>
    <r>
      <t xml:space="preserve">Estribos Pilares: 0,10+0,10+0,10+0,10= 0,40m x 16 unds x 0,154kg/m= </t>
    </r>
    <r>
      <rPr>
        <b/>
        <sz val="9"/>
        <rFont val="Arial"/>
        <family val="2"/>
      </rPr>
      <t>0,99kg</t>
    </r>
  </si>
  <si>
    <r>
      <t>Concreto: 0,13x0,13x1,60mx 3 unds=</t>
    </r>
    <r>
      <rPr>
        <b/>
        <sz val="9"/>
        <rFont val="Arial"/>
        <family val="2"/>
      </rPr>
      <t xml:space="preserve"> 0,08m3</t>
    </r>
  </si>
  <si>
    <r>
      <t>1,50x6=</t>
    </r>
    <r>
      <rPr>
        <b/>
        <sz val="9"/>
        <rFont val="Arial"/>
        <family val="2"/>
      </rPr>
      <t>9,00m</t>
    </r>
  </si>
  <si>
    <r>
      <t>Compl. Muro Lateral Direito: 11,64x0,60+0,50x1,60=6,98+0,80=</t>
    </r>
    <r>
      <rPr>
        <b/>
        <sz val="9"/>
        <rFont val="Arial"/>
        <family val="2"/>
      </rPr>
      <t>7,78m2</t>
    </r>
  </si>
  <si>
    <r>
      <t>(1,80x0,60)+(2,15x0,60)+(2,40x0,60)+(1,43x0,30)+(1,95x0,60)+(1,95x0,25)=1,08+1,29+1,44+0,42+1,17+0,48=</t>
    </r>
    <r>
      <rPr>
        <b/>
        <sz val="9"/>
        <rFont val="Arial"/>
        <family val="2"/>
      </rPr>
      <t>5,89m2</t>
    </r>
  </si>
  <si>
    <r>
      <t>9x(1,50x1,10)=</t>
    </r>
    <r>
      <rPr>
        <b/>
        <sz val="9"/>
        <rFont val="Arial"/>
        <family val="2"/>
      </rPr>
      <t>14,85m2</t>
    </r>
  </si>
  <si>
    <r>
      <t>0,60x0,50=</t>
    </r>
    <r>
      <rPr>
        <b/>
        <sz val="9"/>
        <rFont val="Arial"/>
        <family val="2"/>
      </rPr>
      <t>0,30m2</t>
    </r>
  </si>
  <si>
    <r>
      <t>1,95x0,90=</t>
    </r>
    <r>
      <rPr>
        <b/>
        <sz val="9"/>
        <rFont val="Arial"/>
        <family val="2"/>
      </rPr>
      <t>1,75m2</t>
    </r>
  </si>
  <si>
    <r>
      <t>1,60x1,55=</t>
    </r>
    <r>
      <rPr>
        <b/>
        <sz val="9"/>
        <rFont val="Arial"/>
        <family val="2"/>
      </rPr>
      <t>2,48m2</t>
    </r>
  </si>
  <si>
    <r>
      <t>2x(0,30x2,10)=</t>
    </r>
    <r>
      <rPr>
        <b/>
        <sz val="9"/>
        <rFont val="Arial"/>
        <family val="2"/>
      </rPr>
      <t>1,26m2</t>
    </r>
  </si>
  <si>
    <r>
      <t>0,50+0,50+0,50+0,85+0,85+10,20=</t>
    </r>
    <r>
      <rPr>
        <b/>
        <sz val="9"/>
        <rFont val="Arial"/>
        <family val="2"/>
      </rPr>
      <t>13,40m</t>
    </r>
  </si>
  <si>
    <r>
      <t xml:space="preserve">1,00+1,00+1,00+1,00= </t>
    </r>
    <r>
      <rPr>
        <b/>
        <sz val="9"/>
        <rFont val="Arial"/>
        <family val="2"/>
      </rPr>
      <t>4,00m</t>
    </r>
  </si>
  <si>
    <r>
      <t>1,40+1,75+2,60+3,55+6,10+4,00=</t>
    </r>
    <r>
      <rPr>
        <b/>
        <sz val="9"/>
        <rFont val="Arial"/>
        <family val="2"/>
      </rPr>
      <t>19,40m</t>
    </r>
  </si>
  <si>
    <r>
      <t>10,60+2,50=</t>
    </r>
    <r>
      <rPr>
        <b/>
        <sz val="9"/>
        <rFont val="Arial"/>
        <family val="2"/>
      </rPr>
      <t>13,10m</t>
    </r>
  </si>
  <si>
    <r>
      <t>12,30+12,30+8,94+8,94=</t>
    </r>
    <r>
      <rPr>
        <b/>
        <sz val="9"/>
        <rFont val="Arial"/>
        <family val="2"/>
      </rPr>
      <t>42,48m</t>
    </r>
  </si>
  <si>
    <r>
      <t>(3 descidas x 3,80)+(entre as caixas 8,00)=11,40+8,00=</t>
    </r>
    <r>
      <rPr>
        <b/>
        <sz val="10"/>
        <rFont val="Arial"/>
        <family val="2"/>
      </rPr>
      <t>19,40m</t>
    </r>
  </si>
  <si>
    <r>
      <t>Portas inclusive patentes e alizares=(0,80x2,10x2x7)+(0,60x2x2)+(0,23x5,20x7)+(0,23x5,00x2)=23,52+2,40+8,37+2,30=</t>
    </r>
    <r>
      <rPr>
        <b/>
        <sz val="9"/>
        <rFont val="Arial"/>
        <family val="2"/>
      </rPr>
      <t>36,59m2</t>
    </r>
  </si>
  <si>
    <r>
      <t>(2,12+0,58+2,70+2,70x1,00)+(1,60x1,55)+(1,50x1,10x9)=8,10+2,48+14,85=</t>
    </r>
    <r>
      <rPr>
        <b/>
        <sz val="9"/>
        <rFont val="Arial"/>
        <family val="2"/>
      </rPr>
      <t>25,43m2</t>
    </r>
  </si>
  <si>
    <r>
      <t>Área interna: (2,35+1,26+1,26+9,30+9,52+3,51+5,47+2,57+7,13+7,87+15,07) =65,31m2                                                                                                        Área externa(Beiral): 13,20m2                                                                    Total=</t>
    </r>
    <r>
      <rPr>
        <b/>
        <sz val="9"/>
        <rFont val="Arial"/>
        <family val="2"/>
      </rPr>
      <t>78,51m2</t>
    </r>
  </si>
  <si>
    <r>
      <t>Área Externa Unidade de Saúde:                                                                           Beiral: (38,08x1,00)=</t>
    </r>
    <r>
      <rPr>
        <b/>
        <sz val="9"/>
        <rFont val="Arial"/>
        <family val="2"/>
      </rPr>
      <t xml:space="preserve">38,08m2   </t>
    </r>
    <r>
      <rPr>
        <sz val="9"/>
        <rFont val="Arial"/>
        <family val="2"/>
      </rPr>
      <t xml:space="preserve">                                                       Fachada: (1,00+1,86+1,00x0,93)+(1,54x2x0,30)=3,58+0,92=4,50m2 Parede Lateral Esq.: (0,55+0,88+0,69+0,19+0,53+0,70+0,65x0,93)+(1,54x3x0,30)+(0,65x2x0,30)=3,89+1,38+0,39=</t>
    </r>
    <r>
      <rPr>
        <b/>
        <sz val="9"/>
        <rFont val="Arial"/>
        <family val="2"/>
      </rPr>
      <t xml:space="preserve">5,66m2   </t>
    </r>
    <r>
      <rPr>
        <sz val="9"/>
        <rFont val="Arial"/>
        <family val="2"/>
      </rPr>
      <t xml:space="preserve">                                                  Parede Fundos: (2,13+1,10+0,63x0,93)+(1,54x2x0,30)=3,58+0,92=</t>
    </r>
    <r>
      <rPr>
        <b/>
        <sz val="9"/>
        <rFont val="Arial"/>
        <family val="2"/>
      </rPr>
      <t>4,50m2</t>
    </r>
    <r>
      <rPr>
        <sz val="9"/>
        <rFont val="Arial"/>
        <family val="2"/>
      </rPr>
      <t xml:space="preserve">                Parede Lateral Direita: (4,27+0,44+0,87+0,56x0,93)+(1,54x3x0,30)=5,71+1,38=</t>
    </r>
    <r>
      <rPr>
        <b/>
        <sz val="9"/>
        <rFont val="Arial"/>
        <family val="2"/>
      </rPr>
      <t>7,09m2</t>
    </r>
    <r>
      <rPr>
        <sz val="9"/>
        <rFont val="Arial"/>
        <family val="2"/>
      </rPr>
      <t xml:space="preserve">        Total=</t>
    </r>
    <r>
      <rPr>
        <b/>
        <sz val="9"/>
        <rFont val="Arial"/>
        <family val="2"/>
      </rPr>
      <t xml:space="preserve">21,75m2     </t>
    </r>
    <r>
      <rPr>
        <sz val="9"/>
        <rFont val="Arial"/>
        <family val="2"/>
      </rPr>
      <t xml:space="preserve">                                                                               Mureta Frontal: (2,38+0,13+0,58+5,65x0,60x2)+(1,00x0,13x4x3)=10,48+1,56 =</t>
    </r>
    <r>
      <rPr>
        <b/>
        <sz val="9"/>
        <rFont val="Arial"/>
        <family val="2"/>
      </rPr>
      <t>12,04m2</t>
    </r>
    <r>
      <rPr>
        <sz val="9"/>
        <rFont val="Arial"/>
        <family val="2"/>
      </rPr>
      <t xml:space="preserve">                                                                                               Muro Fundos: (9,46x2,72)=</t>
    </r>
    <r>
      <rPr>
        <b/>
        <sz val="9"/>
        <rFont val="Arial"/>
        <family val="2"/>
      </rPr>
      <t xml:space="preserve">25,73m2  </t>
    </r>
    <r>
      <rPr>
        <sz val="9"/>
        <rFont val="Arial"/>
        <family val="2"/>
      </rPr>
      <t xml:space="preserve">                                               Muro Lateral Dir.: (12,16x1,60)+(5,38x1,60)=19,45+8,44=</t>
    </r>
    <r>
      <rPr>
        <b/>
        <sz val="9"/>
        <rFont val="Arial"/>
        <family val="2"/>
      </rPr>
      <t>27,89m2</t>
    </r>
    <r>
      <rPr>
        <sz val="9"/>
        <rFont val="Arial"/>
        <family val="2"/>
      </rPr>
      <t xml:space="preserve">    Muro Lateral Esq.: (3,40x2.20)+(10,80x0,60)=</t>
    </r>
    <r>
      <rPr>
        <b/>
        <sz val="9"/>
        <rFont val="Arial"/>
        <family val="2"/>
      </rPr>
      <t>13,96m2</t>
    </r>
    <r>
      <rPr>
        <sz val="9"/>
        <rFont val="Arial"/>
        <family val="2"/>
      </rPr>
      <t xml:space="preserve">                                           Total=</t>
    </r>
    <r>
      <rPr>
        <b/>
        <sz val="9"/>
        <rFont val="Arial"/>
        <family val="2"/>
      </rPr>
      <t>79,62m2</t>
    </r>
    <r>
      <rPr>
        <sz val="9"/>
        <rFont val="Arial"/>
        <family val="2"/>
      </rPr>
      <t xml:space="preserve">                                                                                      Total Geral=</t>
    </r>
    <r>
      <rPr>
        <b/>
        <sz val="9"/>
        <rFont val="Arial"/>
        <family val="2"/>
      </rPr>
      <t>101,37m2</t>
    </r>
  </si>
  <si>
    <r>
      <t>3,00x1,00=</t>
    </r>
    <r>
      <rPr>
        <b/>
        <sz val="9"/>
        <rFont val="Arial"/>
        <family val="2"/>
      </rPr>
      <t>3,00m2</t>
    </r>
  </si>
  <si>
    <r>
      <t>1,70x1,00=</t>
    </r>
    <r>
      <rPr>
        <b/>
        <sz val="9"/>
        <rFont val="Arial"/>
        <family val="2"/>
      </rPr>
      <t>1,70m2</t>
    </r>
  </si>
  <si>
    <r>
      <t>0,80x1,60=</t>
    </r>
    <r>
      <rPr>
        <b/>
        <sz val="9"/>
        <rFont val="Arial"/>
        <family val="2"/>
      </rPr>
      <t>1,28m2</t>
    </r>
  </si>
  <si>
    <r>
      <t>6,94x10,75=</t>
    </r>
    <r>
      <rPr>
        <b/>
        <sz val="9"/>
        <rFont val="Arial"/>
        <family val="2"/>
      </rPr>
      <t>74,60m2</t>
    </r>
  </si>
  <si>
    <r>
      <t>Passeio Pátio interno=(122,91)-(74,61+0,36+0,36+0,36+1,77)=122,91-77,46=</t>
    </r>
    <r>
      <rPr>
        <b/>
        <sz val="9"/>
        <rFont val="Arial"/>
        <family val="2"/>
      </rPr>
      <t xml:space="preserve">45,45m2   </t>
    </r>
    <r>
      <rPr>
        <sz val="9"/>
        <rFont val="Arial"/>
        <family val="2"/>
      </rPr>
      <t xml:space="preserve">                    Passeio externo=</t>
    </r>
    <r>
      <rPr>
        <b/>
        <sz val="9"/>
        <rFont val="Arial"/>
        <family val="2"/>
      </rPr>
      <t xml:space="preserve">6,00m2 </t>
    </r>
    <r>
      <rPr>
        <sz val="9"/>
        <rFont val="Arial"/>
        <family val="2"/>
      </rPr>
      <t xml:space="preserve">                                                                            Total=</t>
    </r>
    <r>
      <rPr>
        <b/>
        <sz val="9"/>
        <rFont val="Arial"/>
        <family val="2"/>
      </rPr>
      <t>51,45m2</t>
    </r>
  </si>
  <si>
    <r>
      <t>Paredes internas=(5,31)+(3,95)+(3,97)+(1,22+3,75+4,29)+(4,37+5,86)+(2,33+1,48)+(0,93+0,28+1,03+1,00+0,40+0,90)+(2,07+0,85+0,28)+(2,73+5,84)+(3,83+1,34+2,34)+(2,60+2,33+1,33+1,18+0,30)=</t>
    </r>
    <r>
      <rPr>
        <b/>
        <sz val="9"/>
        <rFont val="Arial"/>
        <family val="2"/>
      </rPr>
      <t>68,09m</t>
    </r>
    <r>
      <rPr>
        <sz val="9"/>
        <rFont val="Arial"/>
        <family val="2"/>
      </rPr>
      <t xml:space="preserve">    Paredes externas=(0,57+0,91+0,71+0,19+0,53+0,72+0,67)+(2,15+1,14+0,65)+(4,31+0,46+0,90+0,58)+(1,02+1,90+1,02)=</t>
    </r>
    <r>
      <rPr>
        <b/>
        <sz val="9"/>
        <rFont val="Arial"/>
        <family val="2"/>
      </rPr>
      <t xml:space="preserve">14,49m  </t>
    </r>
    <r>
      <rPr>
        <sz val="9"/>
        <rFont val="Arial"/>
        <family val="2"/>
      </rPr>
      <t xml:space="preserve">                       Total=</t>
    </r>
    <r>
      <rPr>
        <b/>
        <sz val="9"/>
        <rFont val="Arial"/>
        <family val="2"/>
      </rPr>
      <t>82,58m</t>
    </r>
  </si>
  <si>
    <r>
      <t>Parede Interna: (0,85x2,10)+(0,40+0,55x0,85)+(0,30x0,85)+(0,85x2,10)+(1,00+0,10x2,40)+(0,30x0,85)+(1,95x1,10)=1,78+0,80+0,25+1,78+2,74+0,25+2,14=</t>
    </r>
    <r>
      <rPr>
        <b/>
        <sz val="9"/>
        <rFont val="Arial"/>
        <family val="2"/>
      </rPr>
      <t>9,64m2</t>
    </r>
    <r>
      <rPr>
        <sz val="9"/>
        <rFont val="Arial"/>
        <family val="2"/>
      </rPr>
      <t xml:space="preserve">                                                                                           Compl. Muro Lateral Esq.: 2,40x0,50=</t>
    </r>
    <r>
      <rPr>
        <b/>
        <sz val="9"/>
        <rFont val="Arial"/>
        <family val="2"/>
      </rPr>
      <t>1,20m2</t>
    </r>
    <r>
      <rPr>
        <sz val="9"/>
        <rFont val="Arial"/>
        <family val="2"/>
      </rPr>
      <t xml:space="preserve">                                                               Mureta Frontal: (2,12+0,58+2,70+2,70x0,60)=</t>
    </r>
    <r>
      <rPr>
        <b/>
        <sz val="9"/>
        <rFont val="Arial"/>
        <family val="2"/>
      </rPr>
      <t xml:space="preserve">8,10m2      </t>
    </r>
    <r>
      <rPr>
        <sz val="9"/>
        <rFont val="Arial"/>
        <family val="2"/>
      </rPr>
      <t xml:space="preserve">                      Total=</t>
    </r>
    <r>
      <rPr>
        <b/>
        <sz val="9"/>
        <rFont val="Arial"/>
        <family val="2"/>
      </rPr>
      <t xml:space="preserve">18,94m2     </t>
    </r>
    <r>
      <rPr>
        <sz val="9"/>
        <rFont val="Arial"/>
        <family val="2"/>
      </rPr>
      <t xml:space="preserve">                                                         </t>
    </r>
  </si>
  <si>
    <r>
      <t>Parede interna: (3x1,50x1,10)+(2x0,80x2,10)+(1,74x2,40)+(1,45x2,40)+(0,23x2,10)+(0,84x1,10)+(0,70x1,10)+(1,00x1,10)+(0,22x0,60)x0,13=</t>
    </r>
    <r>
      <rPr>
        <b/>
        <sz val="9"/>
        <rFont val="Arial"/>
        <family val="2"/>
      </rPr>
      <t>2,51m3</t>
    </r>
    <r>
      <rPr>
        <sz val="9"/>
        <rFont val="Arial"/>
        <family val="2"/>
      </rPr>
      <t xml:space="preserve">  Mureta lateral: (13,98x0,60x0,10)=</t>
    </r>
    <r>
      <rPr>
        <b/>
        <sz val="9"/>
        <rFont val="Arial"/>
        <family val="2"/>
      </rPr>
      <t xml:space="preserve">0,83m3 </t>
    </r>
    <r>
      <rPr>
        <sz val="9"/>
        <rFont val="Arial"/>
        <family val="2"/>
      </rPr>
      <t xml:space="preserve">                        Total=</t>
    </r>
    <r>
      <rPr>
        <b/>
        <sz val="9"/>
        <rFont val="Arial"/>
        <family val="2"/>
      </rPr>
      <t>3,34m3</t>
    </r>
    <r>
      <rPr>
        <sz val="9"/>
        <rFont val="Arial"/>
        <family val="2"/>
      </rPr>
      <t xml:space="preserve">                     </t>
    </r>
  </si>
  <si>
    <r>
      <t>Parede Interna: (0,85x2,10)+(0,40+0,55x0,85)+(0,30x0,85)+(0,85x2,10)+(1,00+0,10x2,40)+(0,30x0,85)+(1,95x1,10)=1,78+0,80+0,25+1,78+2,74+0,25+2,14=9,64x2=</t>
    </r>
    <r>
      <rPr>
        <b/>
        <sz val="9"/>
        <rFont val="Arial"/>
        <family val="2"/>
      </rPr>
      <t>19,28m2</t>
    </r>
    <r>
      <rPr>
        <sz val="9"/>
        <rFont val="Arial"/>
        <family val="2"/>
      </rPr>
      <t xml:space="preserve">                                                                                      Parede Externa (Meia Parede):                                                                                     Parede Lateral Esq.: (1,97+0,48+0,17+0,70+0,88+0,55x1,57)+(1,54x3x1,05)=7,45+4,85 =12,30m2                                                                                                        Parede Fundos: (2,13+1,10+0,63x1,57)+(1,54x2x1,05)=6,06+3,23=9,29m2                  Parede Lateral Dir.: (4,27+0,44+0,87+0,56x1,57)+(1,54x3x1,05)=9,63+4,85=14,48m2     Parede Frontal: (1,00+1,86+1,00x1,57)+(1,54x1,05)=6,06+1,61=7,67m2                      Total=</t>
    </r>
    <r>
      <rPr>
        <b/>
        <sz val="9"/>
        <rFont val="Arial"/>
        <family val="2"/>
      </rPr>
      <t xml:space="preserve">43,74m2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Muro Lateral Dir.: (12,16x1,60)+(5,38x1,60)=19,45+8,44=</t>
    </r>
    <r>
      <rPr>
        <b/>
        <sz val="9"/>
        <rFont val="Arial"/>
        <family val="2"/>
      </rPr>
      <t>27,89m2</t>
    </r>
    <r>
      <rPr>
        <sz val="9"/>
        <rFont val="Arial"/>
        <family val="2"/>
      </rPr>
      <t xml:space="preserve">    Muro Lateral Esq.: (2,40x0,50x2)=</t>
    </r>
    <r>
      <rPr>
        <b/>
        <sz val="9"/>
        <rFont val="Arial"/>
        <family val="2"/>
      </rPr>
      <t xml:space="preserve">2,40m2   </t>
    </r>
    <r>
      <rPr>
        <sz val="9"/>
        <rFont val="Arial"/>
        <family val="2"/>
      </rPr>
      <t xml:space="preserve">                                             Mureta Frontal: (2,38+0,13+0,58+5,65x0,60x2)+(1,00x0,13x4x3)=10,48+1,56 =</t>
    </r>
    <r>
      <rPr>
        <b/>
        <sz val="9"/>
        <rFont val="Arial"/>
        <family val="2"/>
      </rPr>
      <t xml:space="preserve">12,04m2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                               Total Geral=</t>
    </r>
    <r>
      <rPr>
        <b/>
        <sz val="9"/>
        <rFont val="Arial"/>
        <family val="2"/>
      </rPr>
      <t>105,35m2</t>
    </r>
  </si>
  <si>
    <r>
      <t>Parede Externa (Meia Parede):                                                          Parede Lateral Esq.: (1,97+0,48+0,17+0,70+0,88+0,55x1,57)+(1,54x3x1,05)=7,45+4,85 =</t>
    </r>
    <r>
      <rPr>
        <b/>
        <sz val="9"/>
        <rFont val="Arial"/>
        <family val="2"/>
      </rPr>
      <t>12,30m2</t>
    </r>
    <r>
      <rPr>
        <sz val="9"/>
        <rFont val="Arial"/>
        <family val="2"/>
      </rPr>
      <t xml:space="preserve">                                                                                                        Parede Fundos: (2,13+1,10+0,63x1,57)+(1,54x2x1,05)=6,06+3,23=</t>
    </r>
    <r>
      <rPr>
        <b/>
        <sz val="9"/>
        <rFont val="Arial"/>
        <family val="2"/>
      </rPr>
      <t>9,29m2</t>
    </r>
    <r>
      <rPr>
        <sz val="9"/>
        <rFont val="Arial"/>
        <family val="2"/>
      </rPr>
      <t xml:space="preserve">                  Parede Lateral Dir.: (4,27+0,44+0,87+0,56x1,57)+(1,54x3x1,05)=9,63+4,85=</t>
    </r>
    <r>
      <rPr>
        <b/>
        <sz val="9"/>
        <rFont val="Arial"/>
        <family val="2"/>
      </rPr>
      <t>14,48m2</t>
    </r>
    <r>
      <rPr>
        <sz val="9"/>
        <rFont val="Arial"/>
        <family val="2"/>
      </rPr>
      <t xml:space="preserve">     Parede Frontal: (1,00+1,86+1,00x1,57)+(1,54x1,05)=6,06+1,61=</t>
    </r>
    <r>
      <rPr>
        <b/>
        <sz val="9"/>
        <rFont val="Arial"/>
        <family val="2"/>
      </rPr>
      <t>7,67m2</t>
    </r>
    <r>
      <rPr>
        <sz val="9"/>
        <rFont val="Arial"/>
        <family val="2"/>
      </rPr>
      <t xml:space="preserve">                      Total=</t>
    </r>
    <r>
      <rPr>
        <b/>
        <sz val="9"/>
        <rFont val="Arial"/>
        <family val="2"/>
      </rPr>
      <t xml:space="preserve">43,74m2                                                                                                </t>
    </r>
    <r>
      <rPr>
        <b/>
        <sz val="9"/>
        <rFont val="Arial"/>
        <family val="2"/>
      </rPr>
      <t xml:space="preserve">                                              </t>
    </r>
    <r>
      <rPr>
        <sz val="9"/>
        <rFont val="Arial"/>
        <family val="2"/>
      </rPr>
      <t/>
    </r>
  </si>
  <si>
    <r>
      <t>Área Interna Unidade de Saúde:                                                                                            W.C. PCD: (2,04+2,67x1,00)+(0,30x0,60)+(0,30x0,80)=4,71+0,18+0,24 =</t>
    </r>
    <r>
      <rPr>
        <b/>
        <sz val="9"/>
        <rFont val="Arial"/>
        <family val="2"/>
      </rPr>
      <t xml:space="preserve">5,13m2  </t>
    </r>
    <r>
      <rPr>
        <sz val="9"/>
        <rFont val="Arial"/>
        <family val="2"/>
      </rPr>
      <t xml:space="preserve">                                                                                                        W.C.F.: 3,95x1,00=</t>
    </r>
    <r>
      <rPr>
        <b/>
        <sz val="9"/>
        <rFont val="Arial"/>
        <family val="2"/>
      </rPr>
      <t xml:space="preserve">3,95m2  </t>
    </r>
    <r>
      <rPr>
        <sz val="9"/>
        <rFont val="Arial"/>
        <family val="2"/>
      </rPr>
      <t xml:space="preserve">                                                                          W.C.M.: 4,00x1,00=</t>
    </r>
    <r>
      <rPr>
        <b/>
        <sz val="9"/>
        <rFont val="Arial"/>
        <family val="2"/>
      </rPr>
      <t xml:space="preserve">4,00m2  </t>
    </r>
    <r>
      <rPr>
        <sz val="9"/>
        <rFont val="Arial"/>
        <family val="2"/>
      </rPr>
      <t xml:space="preserve">                                                                        Consultório 01: 1,22+4,29+3,75x1,00)+(0,80+0,80+1,50x0,30)=9,26+0,93 =</t>
    </r>
    <r>
      <rPr>
        <b/>
        <sz val="9"/>
        <rFont val="Arial"/>
        <family val="2"/>
      </rPr>
      <t xml:space="preserve">10,19m2   </t>
    </r>
    <r>
      <rPr>
        <sz val="9"/>
        <rFont val="Arial"/>
        <family val="2"/>
      </rPr>
      <t xml:space="preserve">                                                                                                     Consultório 02: (4,37+5,86x1,00)+(0,80+1,50x0,30)=10,23+0,69=</t>
    </r>
    <r>
      <rPr>
        <b/>
        <sz val="9"/>
        <rFont val="Arial"/>
        <family val="2"/>
      </rPr>
      <t xml:space="preserve">10,92m2     </t>
    </r>
    <r>
      <rPr>
        <sz val="9"/>
        <rFont val="Arial"/>
        <family val="2"/>
      </rPr>
      <t xml:space="preserve">            Sala Exp. Esterilização: (1,48+2,63x1,00)+(0,80+1,50x0,30)=4,11+0,69=</t>
    </r>
    <r>
      <rPr>
        <b/>
        <sz val="9"/>
        <rFont val="Arial"/>
        <family val="2"/>
      </rPr>
      <t xml:space="preserve">4,80m2  </t>
    </r>
    <r>
      <rPr>
        <sz val="9"/>
        <rFont val="Arial"/>
        <family val="2"/>
      </rPr>
      <t xml:space="preserve">                    Circulação: (1,13+0,28+0,93+0,90+0,25+0,85x1,00)+(5x0,80x0,30)+(1,10x0,30)=4,34+1,20+0,33=</t>
    </r>
    <r>
      <rPr>
        <b/>
        <sz val="9"/>
        <rFont val="Arial"/>
        <family val="2"/>
      </rPr>
      <t xml:space="preserve">5,87m2    </t>
    </r>
    <r>
      <rPr>
        <sz val="9"/>
        <rFont val="Arial"/>
        <family val="2"/>
      </rPr>
      <t xml:space="preserve">                                                                       Digitação: (2,07+3,08x1,00)+(0,80+1,50x0,30)+(1,95x0,40)=5,15+0,69+0,78 =</t>
    </r>
    <r>
      <rPr>
        <b/>
        <sz val="9"/>
        <rFont val="Arial"/>
        <family val="2"/>
      </rPr>
      <t xml:space="preserve">6,62m2 </t>
    </r>
    <r>
      <rPr>
        <sz val="9"/>
        <rFont val="Arial"/>
        <family val="2"/>
      </rPr>
      <t xml:space="preserve">                                                                                                         Copa: (5,84+2,73x1,00)+(0,80+1,50x0,30)=8,57+0,69=</t>
    </r>
    <r>
      <rPr>
        <b/>
        <sz val="9"/>
        <rFont val="Arial"/>
        <family val="2"/>
      </rPr>
      <t>9,26m2</t>
    </r>
    <r>
      <rPr>
        <sz val="9"/>
        <rFont val="Arial"/>
        <family val="2"/>
      </rPr>
      <t xml:space="preserve">          Sala de Curativos: (2,34+1,34+3,83x1,00)+(0,80+1,50+1,50x0,30)=7,51+1,14=</t>
    </r>
    <r>
      <rPr>
        <b/>
        <sz val="9"/>
        <rFont val="Arial"/>
        <family val="2"/>
      </rPr>
      <t xml:space="preserve">8,65m2 </t>
    </r>
    <r>
      <rPr>
        <sz val="9"/>
        <rFont val="Arial"/>
        <family val="2"/>
      </rPr>
      <t>Recepção: (0,30+0,45+0,57+1,33+2,33+0,23+2,25x1,00)+(3,18x0,40)+(1,50x3x0,30)+(0,80x0,30)+(1,09x3,27)=7,46+1,27+1,35+0,24+3,56 =</t>
    </r>
    <r>
      <rPr>
        <b/>
        <sz val="9"/>
        <rFont val="Arial"/>
        <family val="2"/>
      </rPr>
      <t xml:space="preserve">13,88m2     </t>
    </r>
    <r>
      <rPr>
        <sz val="9"/>
        <rFont val="Arial"/>
        <family val="2"/>
      </rPr>
      <t xml:space="preserve">                                                                                                   Total = </t>
    </r>
    <r>
      <rPr>
        <b/>
        <sz val="9"/>
        <rFont val="Arial"/>
        <family val="2"/>
      </rPr>
      <t xml:space="preserve">83,27m2   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</t>
    </r>
  </si>
  <si>
    <t>95470 SINAPI</t>
  </si>
  <si>
    <t xml:space="preserve"> VASO SANITARIO SIFONADO CONVENCIONAL COM LOUÇA BRANCA, INCLUSO CONJUNTO DE LIGAÇÃO PARA BACIA SANITÁRIA AJUSTÁVEL - FORNECIMENTO E INSTALAÇÃ O. AF_10/2016</t>
  </si>
  <si>
    <t>2 Unidade</t>
  </si>
  <si>
    <r>
      <t>W.C. PCD: (0,90+1,40+1,40+0,25x1,40)=</t>
    </r>
    <r>
      <rPr>
        <b/>
        <sz val="9"/>
        <rFont val="Arial"/>
        <family val="2"/>
      </rPr>
      <t xml:space="preserve">7,71m2 </t>
    </r>
    <r>
      <rPr>
        <sz val="9"/>
        <rFont val="Arial"/>
        <family val="2"/>
      </rPr>
      <t xml:space="preserve">                         W.C.F.: (0,90+1,40+1,40+0,25X1,40)=</t>
    </r>
    <r>
      <rPr>
        <b/>
        <sz val="9"/>
        <rFont val="Arial"/>
        <family val="2"/>
      </rPr>
      <t xml:space="preserve">5,53m2   </t>
    </r>
    <r>
      <rPr>
        <sz val="9"/>
        <rFont val="Arial"/>
        <family val="2"/>
      </rPr>
      <t xml:space="preserve">                                     W.C.M.: (0,91+1,40+1,40+0,26X1,40)=</t>
    </r>
    <r>
      <rPr>
        <b/>
        <sz val="9"/>
        <rFont val="Arial"/>
        <family val="2"/>
      </rPr>
      <t>5,55m2</t>
    </r>
    <r>
      <rPr>
        <sz val="9"/>
        <rFont val="Arial"/>
        <family val="2"/>
      </rPr>
      <t xml:space="preserve">                                        Consultório 01: (1,58+3,75+0,49+0,49+0,93+2,17x1,40)+(1,54x1,00)=13,17+1,54 =</t>
    </r>
    <r>
      <rPr>
        <b/>
        <sz val="9"/>
        <rFont val="Arial"/>
        <family val="2"/>
      </rPr>
      <t xml:space="preserve">14,71m2 </t>
    </r>
    <r>
      <rPr>
        <sz val="9"/>
        <rFont val="Arial"/>
        <family val="2"/>
      </rPr>
      <t xml:space="preserve">                                                                                                       Consultório 02: (1,59+3,75+3,75+0,52+0,52+0,10x1,40)+(1,54x1,00)=9,07+1,54 =</t>
    </r>
    <r>
      <rPr>
        <b/>
        <sz val="9"/>
        <rFont val="Arial"/>
        <family val="2"/>
      </rPr>
      <t xml:space="preserve">10,61m2 </t>
    </r>
    <r>
      <rPr>
        <sz val="9"/>
        <rFont val="Arial"/>
        <family val="2"/>
      </rPr>
      <t xml:space="preserve">                                                                                                       Área de Serv.: (1,10+1,43+1,00+1,56x1,40)+(0,80x1,00)=7,12+0,80=</t>
    </r>
    <r>
      <rPr>
        <b/>
        <sz val="9"/>
        <rFont val="Arial"/>
        <family val="2"/>
      </rPr>
      <t>7,92m2</t>
    </r>
    <r>
      <rPr>
        <sz val="9"/>
        <rFont val="Arial"/>
        <family val="2"/>
      </rPr>
      <t xml:space="preserve">                                                                                                       Sala de Curativos: (2,46+0,68+0,68+2,30+2,15x1,40)+(0,80x1,00)=11,57+0,80 =</t>
    </r>
    <r>
      <rPr>
        <b/>
        <sz val="9"/>
        <rFont val="Arial"/>
        <family val="2"/>
      </rPr>
      <t>12,37m2</t>
    </r>
    <r>
      <rPr>
        <sz val="9"/>
        <rFont val="Arial"/>
        <family val="2"/>
      </rPr>
      <t xml:space="preserve">                                                                                                         Copa/ Cozinha: (2,51+2,40+0,36+0,84+0,49+2,40x1,40)+(0,80x2x1,00)=12,60+1,60=</t>
    </r>
    <r>
      <rPr>
        <b/>
        <sz val="9"/>
        <rFont val="Arial"/>
        <family val="2"/>
      </rPr>
      <t>14,20m2</t>
    </r>
    <r>
      <rPr>
        <sz val="9"/>
        <rFont val="Arial"/>
        <family val="2"/>
      </rPr>
      <t xml:space="preserve">                                                                                                         Recepção: (0,88+2,38+0,15+0,15+0,09+2,13+0,15+0,25+0,90+1,10+1,81+1,58+0,30+0,15+2,13+0,13+0,15+0,13+2,38+0,89x1,40)+(1,54x1,00)=17,83x1,40=24,96+1,54=</t>
    </r>
    <r>
      <rPr>
        <b/>
        <sz val="9"/>
        <rFont val="Arial"/>
        <family val="2"/>
      </rPr>
      <t>26,50m2</t>
    </r>
    <r>
      <rPr>
        <sz val="9"/>
        <rFont val="Arial"/>
        <family val="2"/>
      </rPr>
      <t xml:space="preserve">                                                              Total =</t>
    </r>
    <r>
      <rPr>
        <b/>
        <sz val="9"/>
        <rFont val="Arial"/>
        <family val="2"/>
      </rPr>
      <t>105,10m2</t>
    </r>
  </si>
  <si>
    <r>
      <t>Parede Externa (Meia Parede):                                                          Parede Lateral Esq.: (1,97+0,48+0,17+0,70+0,88+0,55x1,57)+(1,54x3x1,05)=7,45+4,85 =</t>
    </r>
    <r>
      <rPr>
        <b/>
        <sz val="9"/>
        <rFont val="Arial"/>
        <family val="2"/>
      </rPr>
      <t>12,30m2</t>
    </r>
    <r>
      <rPr>
        <sz val="9"/>
        <rFont val="Arial"/>
        <family val="2"/>
      </rPr>
      <t xml:space="preserve">                                                                                                        Parede Fundos: (2,13+1,10+0,63x1,57)+(1,54x2x1,05)=6,06+3,23=</t>
    </r>
    <r>
      <rPr>
        <b/>
        <sz val="9"/>
        <rFont val="Arial"/>
        <family val="2"/>
      </rPr>
      <t xml:space="preserve">9,29m2  </t>
    </r>
    <r>
      <rPr>
        <sz val="9"/>
        <rFont val="Arial"/>
        <family val="2"/>
      </rPr>
      <t xml:space="preserve">                Parede Lateral Dir.: (4,27+0,44+0,87+0,56x1,57)+(1,54x3x1,05)=9,63+4,85=</t>
    </r>
    <r>
      <rPr>
        <b/>
        <sz val="9"/>
        <rFont val="Arial"/>
        <family val="2"/>
      </rPr>
      <t>14,48m2</t>
    </r>
    <r>
      <rPr>
        <sz val="9"/>
        <rFont val="Arial"/>
        <family val="2"/>
      </rPr>
      <t xml:space="preserve">     Parede Frontal: (1,00+1,86+1,00x1,57)+(1,54x1,05)=6,06+1,61=</t>
    </r>
    <r>
      <rPr>
        <b/>
        <sz val="9"/>
        <rFont val="Arial"/>
        <family val="2"/>
      </rPr>
      <t>7,67m2</t>
    </r>
    <r>
      <rPr>
        <sz val="9"/>
        <rFont val="Arial"/>
        <family val="2"/>
      </rPr>
      <t xml:space="preserve">                      Total=</t>
    </r>
    <r>
      <rPr>
        <b/>
        <sz val="9"/>
        <rFont val="Arial"/>
        <family val="2"/>
      </rPr>
      <t xml:space="preserve">43,74m2                                                                                           </t>
    </r>
    <r>
      <rPr>
        <sz val="9"/>
        <rFont val="Arial"/>
        <family val="2"/>
      </rPr>
      <t xml:space="preserve">Parede Interna (Meia Parede):                                                           </t>
    </r>
    <r>
      <rPr>
        <b/>
        <sz val="9"/>
        <rFont val="Arial"/>
        <family val="2"/>
      </rPr>
      <t xml:space="preserve">          </t>
    </r>
    <r>
      <rPr>
        <sz val="9"/>
        <rFont val="Arial"/>
        <family val="2"/>
      </rPr>
      <t>WC.PCD: (5,31x1,40)=</t>
    </r>
    <r>
      <rPr>
        <b/>
        <sz val="9"/>
        <rFont val="Arial"/>
        <family val="2"/>
      </rPr>
      <t xml:space="preserve">7,43m2                                                                     </t>
    </r>
    <r>
      <rPr>
        <sz val="9"/>
        <rFont val="Arial"/>
        <family val="2"/>
      </rPr>
      <t>WC.F.: (3,95x1,40)=</t>
    </r>
    <r>
      <rPr>
        <b/>
        <sz val="9"/>
        <rFont val="Arial"/>
        <family val="2"/>
      </rPr>
      <t xml:space="preserve">5,53m2                                                                          </t>
    </r>
    <r>
      <rPr>
        <sz val="9"/>
        <rFont val="Arial"/>
        <family val="2"/>
      </rPr>
      <t>WC.M.: (3,97x1,40)=</t>
    </r>
    <r>
      <rPr>
        <b/>
        <sz val="9"/>
        <rFont val="Arial"/>
        <family val="2"/>
      </rPr>
      <t xml:space="preserve">5,55m2                                                                         </t>
    </r>
    <r>
      <rPr>
        <sz val="9"/>
        <rFont val="Arial"/>
        <family val="2"/>
      </rPr>
      <t>Consultório 01: (1,22+4,29+3,75x1,40)+(1,54x1,00)=12,96+1,54=</t>
    </r>
    <r>
      <rPr>
        <b/>
        <sz val="9"/>
        <rFont val="Arial"/>
        <family val="2"/>
      </rPr>
      <t xml:space="preserve">14,50m2                   </t>
    </r>
    <r>
      <rPr>
        <sz val="9"/>
        <rFont val="Arial"/>
        <family val="2"/>
      </rPr>
      <t>Consultório 02: (4,37+5,86x1,40)+(1,54x1,00)=14,32+1,54=</t>
    </r>
    <r>
      <rPr>
        <b/>
        <sz val="9"/>
        <rFont val="Arial"/>
        <family val="2"/>
      </rPr>
      <t xml:space="preserve">15,86m2                             </t>
    </r>
    <r>
      <rPr>
        <sz val="9"/>
        <rFont val="Arial"/>
        <family val="2"/>
      </rPr>
      <t>Exp./Esterilização: (2,60+1,50x1,40)+(1,54x1,00)=5,75+1,54=</t>
    </r>
    <r>
      <rPr>
        <b/>
        <sz val="9"/>
        <rFont val="Arial"/>
        <family val="2"/>
      </rPr>
      <t xml:space="preserve">7,29m2                               </t>
    </r>
    <r>
      <rPr>
        <sz val="9"/>
        <rFont val="Arial"/>
        <family val="2"/>
      </rPr>
      <t>Circulação: (1,13+0,28+0,93+0,90+0,25+1,00x1,40)=</t>
    </r>
    <r>
      <rPr>
        <b/>
        <sz val="9"/>
        <rFont val="Arial"/>
        <family val="2"/>
      </rPr>
      <t xml:space="preserve">6,28m2             </t>
    </r>
    <r>
      <rPr>
        <sz val="9"/>
        <rFont val="Arial"/>
        <family val="2"/>
      </rPr>
      <t>Digitação: (2,07+0,26+0,85x1,40)+(1,54x1,00)+(1,95x1,10)=4,45+1,54+2,14 =</t>
    </r>
    <r>
      <rPr>
        <b/>
        <sz val="9"/>
        <rFont val="Arial"/>
        <family val="2"/>
      </rPr>
      <t xml:space="preserve">8,13m2                                                                                                          </t>
    </r>
    <r>
      <rPr>
        <sz val="9"/>
        <rFont val="Arial"/>
        <family val="2"/>
      </rPr>
      <t>Copa: (5,84+2,71x1,40)+(1,54x1,00)=11,97+1,54=</t>
    </r>
    <r>
      <rPr>
        <b/>
        <sz val="9"/>
        <rFont val="Arial"/>
        <family val="2"/>
      </rPr>
      <t xml:space="preserve">13,51m2                </t>
    </r>
    <r>
      <rPr>
        <sz val="9"/>
        <rFont val="Arial"/>
        <family val="2"/>
      </rPr>
      <t>Sala de Curativos: (2,34+1,34+3,83x1,40)+(1,54x2x1,00)=</t>
    </r>
    <r>
      <rPr>
        <b/>
        <sz val="9"/>
        <rFont val="Arial"/>
        <family val="2"/>
      </rPr>
      <t xml:space="preserve">10,51m2   </t>
    </r>
    <r>
      <rPr>
        <sz val="9"/>
        <rFont val="Arial"/>
        <family val="2"/>
      </rPr>
      <t>Recepção: (0,28+1,14+1,29+2,31+2,78x1,40)+(1,54x2x1,00)+(1,95x1,10)=10,92+3,08+2,14=</t>
    </r>
    <r>
      <rPr>
        <b/>
        <sz val="9"/>
        <rFont val="Arial"/>
        <family val="2"/>
      </rPr>
      <t xml:space="preserve">16,14m2                                                                                 </t>
    </r>
    <r>
      <rPr>
        <sz val="9"/>
        <rFont val="Arial"/>
        <family val="2"/>
      </rPr>
      <t>Total =</t>
    </r>
    <r>
      <rPr>
        <b/>
        <sz val="9"/>
        <rFont val="Arial"/>
        <family val="2"/>
      </rPr>
      <t xml:space="preserve"> 110,73m2                                                                                            </t>
    </r>
    <r>
      <rPr>
        <sz val="9"/>
        <rFont val="Arial"/>
        <family val="2"/>
      </rPr>
      <t xml:space="preserve">Total Geral = </t>
    </r>
    <r>
      <rPr>
        <b/>
        <sz val="9"/>
        <rFont val="Arial"/>
        <family val="2"/>
      </rPr>
      <t>154,47m2</t>
    </r>
  </si>
  <si>
    <t>Ducha manual Acqua jet , linha Aquarius, com registro ref.C 2195, marcas de referência Fabrimar, Deca ou Docol</t>
  </si>
  <si>
    <t>170519 IOPES</t>
  </si>
  <si>
    <t>1 Unidades</t>
  </si>
  <si>
    <t>PEITORIL EM MARMORE BRANCO, LARGURA DE 25CM, ASSENTADO COM ARGAMASSA TRACO 1:3 (CIMENTO E AREIA MEDIA), PREPARO MANUAL DA ARGAMASSA</t>
  </si>
  <si>
    <t>REBAIXAMENTOS DE TETO</t>
  </si>
  <si>
    <r>
      <t>(2,35+9,30+9,52+3,51+5,47+2,57+7,13+7,87+15,07) =</t>
    </r>
    <r>
      <rPr>
        <b/>
        <sz val="9"/>
        <rFont val="Arial"/>
        <family val="2"/>
      </rPr>
      <t>62,79m2</t>
    </r>
  </si>
  <si>
    <t>LUMINÁRIA ARANDELA TIPO TARTARUGA, COM GRADE, DE SOBREPOR, COM 1 LÂMPA DA FLUORESCENTE DE 15 W, SEM REATOR - FORNECIMENTO E INSTALAÇÃO. AF_02/2020</t>
  </si>
  <si>
    <t>84089 SINAPI</t>
  </si>
  <si>
    <t>1,00x0,25=1,00m</t>
  </si>
  <si>
    <t>010240 IOPES</t>
  </si>
  <si>
    <t>3.13</t>
  </si>
  <si>
    <t>Retirada de pontos elétricos (luminárias, interruptores e tomadas)</t>
  </si>
  <si>
    <t>INSTALAÇÃO DE REDE LÓGICA</t>
  </si>
  <si>
    <t>160806 IOPES</t>
  </si>
  <si>
    <t>160807 IOPES</t>
  </si>
  <si>
    <t>160808 IOPES</t>
  </si>
  <si>
    <t>Espelho 4" x 2" com conector RJ 45 fêmea CAT. 5e</t>
  </si>
  <si>
    <t>Conector RJ 45 macho</t>
  </si>
  <si>
    <t>Fornecimento e instalação de Cabo de rede par trançado 4 pares Categoria 5e</t>
  </si>
  <si>
    <t>15.10</t>
  </si>
  <si>
    <t>16.2</t>
  </si>
  <si>
    <t>16.3</t>
  </si>
  <si>
    <t>16.4</t>
  </si>
  <si>
    <t>16.5</t>
  </si>
  <si>
    <t>16.6</t>
  </si>
  <si>
    <t>16.7</t>
  </si>
  <si>
    <t>16.8</t>
  </si>
  <si>
    <t>16.9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</si>
  <si>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</si>
  <si>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</si>
  <si>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</si>
  <si>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</si>
  <si>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</si>
  <si>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</si>
  <si>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</si>
  <si>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</si>
  <si>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</si>
  <si>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</si>
  <si>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</si>
  <si>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</si>
  <si>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</si>
  <si>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</si>
  <si>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</si>
  <si>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</si>
  <si>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</si>
  <si>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24.2</t>
  </si>
  <si>
    <t>24.3</t>
  </si>
  <si>
    <t>25.1</t>
  </si>
  <si>
    <t>12,00 Metros</t>
  </si>
  <si>
    <t>DATA BASE:                                        IOPES: FEV/2020                           SINAPI: JUN/2020                               BDI = 29,63 %</t>
  </si>
  <si>
    <t>_____________________________</t>
  </si>
  <si>
    <t xml:space="preserve">                                              ESTADO DO ESPÍRITO SANTO</t>
  </si>
  <si>
    <t>A placa da obra nas dimensões de 2,00 x 4,00 m (8,00 m2) será confeccionada em chapa galvanizada com requadro de madeira de lei 8x8 cm e fixada em pontaletes de madeira de lei 8x8 cm na altura útil total de 3,50 m.Na placa deverá constar o nome do orgão provedor do recurso, o nome do orgão tomador do recurso, título ou descrição da obra / serviço, o valor do empreendimento e o nome da empresa e do responsável técnico da empresa, responsáveis pela obra, bem como o prazo de execução da mesma.</t>
  </si>
  <si>
    <t>A obra deverá contar com um engenheiro civil e um encarregado de obras em todo o período de execução conforme o cronograma físico e financeiro da referida obra.</t>
  </si>
  <si>
    <t>Será realizado a retirada de bancadas de pias para substituíção.</t>
  </si>
  <si>
    <t>Será realizado a retirada de louças sem reaproveitamento.</t>
  </si>
  <si>
    <t>Será realizado a retirada de reboco antigo no muro lateral que esta danificado pela exposição ao tempo.</t>
  </si>
  <si>
    <t>Será realizado a retirada de pontos elétricos (luminárias, interruptores e tomadas) para substituíção.</t>
  </si>
  <si>
    <t>Será realizada a retirada de grades, gradis e portões para substituíção.</t>
  </si>
  <si>
    <t xml:space="preserve">Deverá ser retirado forro em reguas de pvc, para substituíção e acrécimo de forro de gesso. </t>
  </si>
  <si>
    <t xml:space="preserve">Será realizado a retirada de esquadria para nova locação e substituíção conforme projeto.  </t>
  </si>
  <si>
    <t>Será realizada a demolição de todo piso cimentado liso na área externa que se encontra com patologias.</t>
  </si>
  <si>
    <t>Será realizada a demolição de todo piso e azulejo das paredes para substituíção de revestimento padrão em todos os comodos.</t>
  </si>
  <si>
    <t>Será realizado escavações para fundação da mureta frontal e assentamento de manilha de concreto e construção de fossa.</t>
  </si>
  <si>
    <t>A infra-estrutura será executada para confecção da mureta frontal.</t>
  </si>
  <si>
    <t>A super-estrutura será executada para confecção da mureta frontal.</t>
  </si>
  <si>
    <t xml:space="preserve">as vergas serão pré-moldada e instaladas em vão superiores das janelas. </t>
  </si>
  <si>
    <t>A alvenaria de vedação será executada de blocos cerâmicos furados 9x9x39 cm com espessura da parede 9 cm, assentados com argamassa mista de cimento, areia e cal hidratada no traço 1:4:6, sendo a argamassa do assentamento realizada pela betoneira para confecção de paredes internas, mureta frontar e complementação do muro lateral esquerdo.                                                                                                                          A alvenaria de bloco estrutural será para complementação de muro latreral direito em toda sua estenção.</t>
  </si>
  <si>
    <r>
      <t>Entre Portas: (7x0,80)+(2x0,60)+1,50+1,10=5,60+1,20+2,60=</t>
    </r>
    <r>
      <rPr>
        <b/>
        <sz val="9"/>
        <rFont val="Arial"/>
        <family val="2"/>
      </rPr>
      <t>9,40m</t>
    </r>
    <r>
      <rPr>
        <sz val="9"/>
        <rFont val="Arial"/>
        <family val="2"/>
      </rPr>
      <t xml:space="preserve">                 Molduras deJanelas e Peitoris dos Muros: (9x1,50+1,50+1,10+1,10)+(2,10+2,10+1,50)+(0,90+0,90+1,95)+(3x0,60+0,60+0,50+0,50)=46,80+5,70+3,75+6,60=</t>
    </r>
    <r>
      <rPr>
        <b/>
        <sz val="9"/>
        <rFont val="Arial"/>
        <family val="2"/>
      </rPr>
      <t xml:space="preserve">62,85m2        </t>
    </r>
    <r>
      <rPr>
        <sz val="9"/>
        <rFont val="Arial"/>
        <family val="2"/>
      </rPr>
      <t xml:space="preserve">                                                                         (12,14+2,40)+(10,80)+(2,12+0,58+2,70+2,70+0,15+0,15+0,15)=14,54+11,80+8,55=</t>
    </r>
    <r>
      <rPr>
        <b/>
        <sz val="9"/>
        <rFont val="Arial"/>
        <family val="2"/>
      </rPr>
      <t xml:space="preserve">34,89m2  </t>
    </r>
    <r>
      <rPr>
        <sz val="9"/>
        <rFont val="Arial"/>
        <family val="2"/>
      </rPr>
      <t xml:space="preserve">                                                                                                  Total=</t>
    </r>
    <r>
      <rPr>
        <b/>
        <sz val="9"/>
        <rFont val="Arial"/>
        <family val="2"/>
      </rPr>
      <t>97,74m2</t>
    </r>
  </si>
  <si>
    <t xml:space="preserve">As soleiras de granito de 0,15 cm de largura serão instalados em vãos inferiores das aberturas de portas, em todo contorno das aberturas das janelas e báscula na unidade, como tabém nos peitoris da mureta frontal e muros laterais. </t>
  </si>
  <si>
    <t>A soleira de mármore branco de 0,25 cm, será instalado sobre o padrão existente na lateral direta da Unidade.</t>
  </si>
  <si>
    <t>As bancadas de granito serão confecionada com aberturas para instalação de bojos e torneiras de mesa conforme projeto.</t>
  </si>
  <si>
    <t>O revestimento Cerâmico 10 x 10 cm, nas cores branco ou areia, será realizado em meia paredes internas e externas, empregando argamassa colante.</t>
  </si>
  <si>
    <t>O revestimento com piso cerâmico 45x45cm, será realisado em todos o piso dos comodos interno, assentado com argamassa de cimento colante, inclusive rejuntamento</t>
  </si>
  <si>
    <t>O roda parede em granito cinza andorinha 7x2cm com acabamento abaulado nos dois lados, será assentado acima do revestimento cerâmico nas paredes internas e externas.</t>
  </si>
  <si>
    <t>O forro com placas de gesso, serão instalados em todos os comodos menos os dois banheiros externos, com espassamento de 10 cm entre a laje e o forro.</t>
  </si>
  <si>
    <r>
      <t>(2,10+0,52+2,70+2,70x1)=8,02m2                                                       (1,50x1,10x9)=14,85m2                                                                                Total=</t>
    </r>
    <r>
      <rPr>
        <b/>
        <sz val="9"/>
        <rFont val="Arial"/>
        <family val="2"/>
      </rPr>
      <t>22,87m2</t>
    </r>
  </si>
  <si>
    <t xml:space="preserve">As esquadrias como janelas e portas serão instaladas para substituíção e acréscimo, conforme projeto. E também serão instaladas grades em todos os vão de janelas 1,50x1,10m, além de intalação de grades na mureta frontal da Unidade. </t>
  </si>
  <si>
    <t>Serárealizado a implantação de quadro de distribuição para 06 circuitos, inclusive disjuntores monopolar.</t>
  </si>
  <si>
    <t>Será realizado a implantação de ponto de iluminação, incluindo interruptor simples, caixa életrica, eletroduto, cabo, rasgo, quebra e chumbamento para substituíção das existentes inadequadas.</t>
  </si>
  <si>
    <t>Será realizado a implantação de pontos de tomadas para acréscimo e substituíção das existentes que estão inadequadas.</t>
  </si>
  <si>
    <t>Serão instalados pontos de ar refrigerado nos consultórios 1 e 2.</t>
  </si>
  <si>
    <t>serão instaladas luminárias tipo plafon redondo com vidro fosco, uma para cada comodo sendo duas na recepção, menos nos banheiros externo.</t>
  </si>
  <si>
    <t xml:space="preserve">As luminárias arandelas tipo tartaruga, serão instaladas nas paredes externas, na parede frontal e na lateral direita próximo aos banheiros externos. </t>
  </si>
  <si>
    <t>O ponto de antena de TV, será instalado na recepção em posição adequada conforme projeto.</t>
  </si>
  <si>
    <t>A rede de lógica será instalado na sala de digitação acima da bancada.</t>
  </si>
  <si>
    <t>As instalações de Sistema de Proteção contra Descargas Atmosféricas serão executadas conforme projeto de SPDA.</t>
  </si>
  <si>
    <t xml:space="preserve">Será realizado a instalação de tanque séptico circular pré-moldado, em substituíção ao existente danificado. </t>
  </si>
  <si>
    <t>ENGENHEIRO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</si>
</sst>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_ ;\-#,##0.00\ "/>
    <numFmt numFmtId="167" formatCode="_(* #,##0.000_);_(* \(#,##0.000\);_(* &quot;-&quot;??_);_(@_)"/>
    <numFmt numFmtId="168" formatCode="_(* #,##0.000000_);_(* \(#,##0.000000\);_(* &quot;-&quot;??_);_(@_)"/>
    <numFmt numFmtId="169" formatCode="_(* #,##0.00000_);_(* \(#,##0.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20"/>
      <name val="Arial"/>
      <family val="2"/>
    </font>
    <font>
      <b/>
      <sz val="12"/>
      <color theme="6" tint="-0.249977111117893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9"/>
      <color theme="6" tint="-0.249977111117893"/>
      <name val="Arial"/>
      <family val="2"/>
    </font>
    <font>
      <sz val="16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9"/>
      <color rgb="FF00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6">
    <xf numFmtId="0" fontId="0" fillId="0" borderId="0" xfId="0"/>
    <xf numFmtId="0" fontId="7" fillId="0" borderId="0" xfId="0" applyFont="1"/>
    <xf numFmtId="0" fontId="4" fillId="0" borderId="0" xfId="0" applyFont="1"/>
    <xf numFmtId="166" fontId="4" fillId="2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 vertical="center"/>
    </xf>
    <xf numFmtId="4" fontId="10" fillId="0" borderId="0" xfId="0" applyNumberFormat="1" applyFont="1"/>
    <xf numFmtId="0" fontId="0" fillId="0" borderId="0" xfId="0" applyBorder="1"/>
    <xf numFmtId="165" fontId="4" fillId="0" borderId="1" xfId="2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166" fontId="4" fillId="0" borderId="0" xfId="0" applyNumberFormat="1" applyFont="1"/>
    <xf numFmtId="165" fontId="4" fillId="0" borderId="0" xfId="2" applyFont="1"/>
    <xf numFmtId="43" fontId="4" fillId="0" borderId="0" xfId="0" applyNumberFormat="1" applyFont="1"/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66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21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justify"/>
    </xf>
    <xf numFmtId="0" fontId="3" fillId="0" borderId="0" xfId="0" applyFont="1" applyAlignment="1">
      <alignment horizontal="justify" vertical="top" wrapText="1"/>
    </xf>
    <xf numFmtId="2" fontId="3" fillId="0" borderId="0" xfId="0" applyNumberFormat="1" applyFont="1" applyAlignment="1">
      <alignment horizontal="right" vertical="top" wrapText="1"/>
    </xf>
    <xf numFmtId="0" fontId="22" fillId="0" borderId="0" xfId="0" applyFont="1"/>
    <xf numFmtId="0" fontId="10" fillId="0" borderId="0" xfId="0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/>
    </xf>
    <xf numFmtId="2" fontId="3" fillId="0" borderId="0" xfId="0" applyNumberFormat="1" applyFont="1"/>
    <xf numFmtId="0" fontId="13" fillId="0" borderId="0" xfId="0" applyFont="1" applyAlignment="1">
      <alignment horizontal="justify" vertical="top" wrapText="1"/>
    </xf>
    <xf numFmtId="2" fontId="13" fillId="0" borderId="0" xfId="0" applyNumberFormat="1" applyFont="1" applyAlignment="1">
      <alignment horizontal="right" vertical="top" wrapText="1"/>
    </xf>
    <xf numFmtId="2" fontId="10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justify" vertical="top" wrapText="1"/>
    </xf>
    <xf numFmtId="0" fontId="24" fillId="0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0" fontId="9" fillId="0" borderId="0" xfId="1" applyNumberFormat="1" applyFont="1" applyAlignment="1">
      <alignment horizontal="right" vertical="center"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10" fontId="27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Alignment="1">
      <alignment horizontal="left"/>
    </xf>
    <xf numFmtId="165" fontId="10" fillId="0" borderId="0" xfId="2" applyFont="1" applyFill="1" applyBorder="1" applyAlignment="1"/>
    <xf numFmtId="165" fontId="10" fillId="0" borderId="0" xfId="2" applyFont="1" applyFill="1" applyBorder="1" applyAlignment="1">
      <alignment horizontal="center"/>
    </xf>
    <xf numFmtId="165" fontId="0" fillId="0" borderId="0" xfId="2" applyFont="1" applyFill="1" applyBorder="1" applyAlignment="1"/>
    <xf numFmtId="39" fontId="0" fillId="0" borderId="0" xfId="2" applyNumberFormat="1" applyFont="1" applyFill="1" applyBorder="1"/>
    <xf numFmtId="39" fontId="0" fillId="0" borderId="0" xfId="2" applyNumberFormat="1" applyFont="1" applyFill="1" applyBorder="1" applyAlignment="1">
      <alignment horizontal="right"/>
    </xf>
    <xf numFmtId="39" fontId="3" fillId="0" borderId="0" xfId="2" applyNumberFormat="1" applyFont="1" applyFill="1" applyBorder="1"/>
    <xf numFmtId="39" fontId="3" fillId="0" borderId="0" xfId="2" applyNumberFormat="1" applyFont="1" applyFill="1" applyBorder="1" applyAlignment="1">
      <alignment horizontal="right"/>
    </xf>
    <xf numFmtId="39" fontId="0" fillId="0" borderId="0" xfId="0" applyNumberFormat="1" applyFill="1" applyBorder="1"/>
    <xf numFmtId="0" fontId="1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4" fillId="6" borderId="1" xfId="2" applyNumberFormat="1" applyFont="1" applyFill="1" applyBorder="1" applyAlignment="1">
      <alignment horizontal="right" vertical="center"/>
    </xf>
    <xf numFmtId="166" fontId="4" fillId="6" borderId="1" xfId="0" applyNumberFormat="1" applyFont="1" applyFill="1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right" vertical="center"/>
    </xf>
    <xf numFmtId="165" fontId="4" fillId="2" borderId="1" xfId="2" applyFont="1" applyFill="1" applyBorder="1" applyAlignment="1">
      <alignment horizontal="right" vertical="center"/>
    </xf>
    <xf numFmtId="165" fontId="4" fillId="0" borderId="1" xfId="2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4" fillId="6" borderId="1" xfId="2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0" fillId="6" borderId="0" xfId="0" applyFill="1" applyAlignment="1">
      <alignment horizontal="right" vertical="center"/>
    </xf>
    <xf numFmtId="165" fontId="4" fillId="7" borderId="1" xfId="2" applyFont="1" applyFill="1" applyBorder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horizontal="right" vertical="center" wrapText="1"/>
    </xf>
    <xf numFmtId="0" fontId="3" fillId="6" borderId="0" xfId="0" applyFont="1" applyFill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0" fontId="3" fillId="0" borderId="0" xfId="1" applyNumberFormat="1" applyFont="1" applyAlignment="1">
      <alignment horizontal="center" vertical="center"/>
    </xf>
    <xf numFmtId="165" fontId="4" fillId="6" borderId="0" xfId="2" applyFont="1" applyFill="1" applyBorder="1" applyAlignment="1">
      <alignment horizontal="right" vertical="center"/>
    </xf>
    <xf numFmtId="166" fontId="4" fillId="6" borderId="1" xfId="16" applyNumberFormat="1" applyFont="1" applyFill="1" applyBorder="1" applyAlignment="1">
      <alignment horizontal="right" vertical="center"/>
    </xf>
    <xf numFmtId="166" fontId="4" fillId="5" borderId="1" xfId="16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4" fillId="2" borderId="1" xfId="16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2" fontId="30" fillId="0" borderId="0" xfId="0" applyNumberFormat="1" applyFont="1" applyAlignment="1">
      <alignment vertical="center"/>
    </xf>
    <xf numFmtId="4" fontId="4" fillId="0" borderId="0" xfId="0" applyNumberFormat="1" applyFont="1"/>
    <xf numFmtId="165" fontId="4" fillId="2" borderId="1" xfId="2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6" borderId="0" xfId="16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0" fontId="4" fillId="0" borderId="1" xfId="6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4" fillId="2" borderId="1" xfId="6" applyFont="1" applyFill="1" applyBorder="1" applyAlignment="1">
      <alignment horizontal="center" vertical="center"/>
    </xf>
    <xf numFmtId="9" fontId="4" fillId="0" borderId="1" xfId="6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1" xfId="14" applyFont="1" applyBorder="1" applyAlignment="1">
      <alignment horizontal="center" vertical="center"/>
    </xf>
    <xf numFmtId="43" fontId="4" fillId="2" borderId="1" xfId="14" applyFont="1" applyFill="1" applyBorder="1" applyAlignment="1">
      <alignment horizontal="center" vertical="center"/>
    </xf>
    <xf numFmtId="43" fontId="4" fillId="0" borderId="1" xfId="14" applyFont="1" applyFill="1" applyBorder="1" applyAlignment="1">
      <alignment horizontal="center" vertical="center"/>
    </xf>
    <xf numFmtId="43" fontId="0" fillId="0" borderId="0" xfId="0" applyNumberFormat="1"/>
    <xf numFmtId="9" fontId="4" fillId="0" borderId="1" xfId="6" applyFont="1" applyBorder="1" applyAlignment="1">
      <alignment horizontal="center" vertical="center" wrapText="1"/>
    </xf>
    <xf numFmtId="10" fontId="0" fillId="0" borderId="0" xfId="0" applyNumberFormat="1"/>
    <xf numFmtId="10" fontId="4" fillId="2" borderId="1" xfId="6" applyNumberFormat="1" applyFont="1" applyFill="1" applyBorder="1" applyAlignment="1">
      <alignment horizontal="center" vertical="center"/>
    </xf>
    <xf numFmtId="43" fontId="4" fillId="0" borderId="1" xfId="14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10" fontId="4" fillId="0" borderId="1" xfId="6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16" applyFont="1" applyFill="1" applyBorder="1" applyAlignment="1">
      <alignment horizontal="center" vertical="center"/>
    </xf>
    <xf numFmtId="0" fontId="0" fillId="0" borderId="1" xfId="0" applyBorder="1"/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left" vertical="center"/>
    </xf>
    <xf numFmtId="9" fontId="5" fillId="2" borderId="1" xfId="6" applyFont="1" applyFill="1" applyBorder="1" applyAlignment="1">
      <alignment horizontal="center" vertical="center"/>
    </xf>
    <xf numFmtId="43" fontId="1" fillId="0" borderId="0" xfId="14" applyFont="1"/>
    <xf numFmtId="0" fontId="4" fillId="0" borderId="16" xfId="0" applyFont="1" applyBorder="1" applyAlignment="1">
      <alignment horizontal="center"/>
    </xf>
    <xf numFmtId="0" fontId="4" fillId="0" borderId="17" xfId="0" applyFont="1" applyFill="1" applyBorder="1" applyAlignment="1">
      <alignment horizontal="left" vertical="center"/>
    </xf>
    <xf numFmtId="10" fontId="4" fillId="0" borderId="17" xfId="6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6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9" fontId="4" fillId="0" borderId="1" xfId="6" applyNumberFormat="1" applyFont="1" applyBorder="1" applyAlignment="1">
      <alignment horizontal="center" vertical="center"/>
    </xf>
    <xf numFmtId="165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0" fontId="5" fillId="0" borderId="17" xfId="6" applyNumberFormat="1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 wrapText="1"/>
    </xf>
    <xf numFmtId="10" fontId="30" fillId="2" borderId="1" xfId="1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right" vertical="center"/>
    </xf>
    <xf numFmtId="44" fontId="30" fillId="2" borderId="1" xfId="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right"/>
    </xf>
    <xf numFmtId="165" fontId="4" fillId="2" borderId="1" xfId="2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5" fontId="4" fillId="0" borderId="0" xfId="2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top" wrapText="1"/>
    </xf>
    <xf numFmtId="165" fontId="4" fillId="0" borderId="1" xfId="2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165" fontId="4" fillId="0" borderId="0" xfId="2" applyFont="1" applyBorder="1"/>
    <xf numFmtId="43" fontId="4" fillId="0" borderId="0" xfId="0" applyNumberFormat="1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6" fontId="4" fillId="5" borderId="0" xfId="16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left" vertical="center"/>
    </xf>
    <xf numFmtId="0" fontId="3" fillId="0" borderId="0" xfId="11"/>
    <xf numFmtId="0" fontId="10" fillId="3" borderId="23" xfId="11" applyFont="1" applyFill="1" applyBorder="1" applyAlignment="1">
      <alignment vertical="center"/>
    </xf>
    <xf numFmtId="0" fontId="10" fillId="3" borderId="21" xfId="11" applyFont="1" applyFill="1" applyBorder="1" applyAlignment="1">
      <alignment vertical="center"/>
    </xf>
    <xf numFmtId="0" fontId="3" fillId="0" borderId="25" xfId="11" applyBorder="1"/>
    <xf numFmtId="0" fontId="10" fillId="3" borderId="0" xfId="11" applyFont="1" applyFill="1" applyAlignment="1">
      <alignment horizontal="left" vertical="center"/>
    </xf>
    <xf numFmtId="0" fontId="10" fillId="3" borderId="22" xfId="11" applyFont="1" applyFill="1" applyBorder="1" applyAlignment="1">
      <alignment horizontal="left" vertical="center"/>
    </xf>
    <xf numFmtId="0" fontId="7" fillId="0" borderId="23" xfId="11" applyFont="1" applyBorder="1" applyAlignment="1">
      <alignment vertical="center"/>
    </xf>
    <xf numFmtId="0" fontId="7" fillId="0" borderId="26" xfId="11" applyFont="1" applyBorder="1" applyAlignment="1">
      <alignment horizontal="center" vertical="center"/>
    </xf>
    <xf numFmtId="0" fontId="7" fillId="0" borderId="15" xfId="11" applyFont="1" applyBorder="1" applyAlignment="1">
      <alignment horizontal="center" vertical="center"/>
    </xf>
    <xf numFmtId="0" fontId="7" fillId="0" borderId="27" xfId="11" applyFont="1" applyBorder="1" applyAlignment="1">
      <alignment horizontal="center" vertical="center"/>
    </xf>
    <xf numFmtId="0" fontId="6" fillId="0" borderId="23" xfId="11" applyFont="1" applyBorder="1" applyAlignment="1">
      <alignment horizontal="left"/>
    </xf>
    <xf numFmtId="0" fontId="6" fillId="0" borderId="3" xfId="11" applyFont="1" applyBorder="1" applyAlignment="1">
      <alignment horizontal="left"/>
    </xf>
    <xf numFmtId="0" fontId="6" fillId="0" borderId="2" xfId="11" applyFont="1" applyBorder="1" applyAlignment="1">
      <alignment horizontal="left"/>
    </xf>
    <xf numFmtId="0" fontId="6" fillId="0" borderId="4" xfId="11" applyFont="1" applyBorder="1" applyAlignment="1">
      <alignment horizontal="left"/>
    </xf>
    <xf numFmtId="0" fontId="7" fillId="0" borderId="1" xfId="11" applyFont="1" applyBorder="1" applyAlignment="1">
      <alignment horizontal="center"/>
    </xf>
    <xf numFmtId="0" fontId="7" fillId="0" borderId="1" xfId="11" applyFont="1" applyBorder="1"/>
    <xf numFmtId="0" fontId="7" fillId="0" borderId="24" xfId="11" applyFont="1" applyBorder="1" applyAlignment="1">
      <alignment horizontal="center"/>
    </xf>
    <xf numFmtId="0" fontId="7" fillId="0" borderId="23" xfId="11" applyFont="1" applyBorder="1" applyAlignment="1">
      <alignment horizontal="center" wrapText="1"/>
    </xf>
    <xf numFmtId="165" fontId="7" fillId="0" borderId="1" xfId="17" applyFont="1" applyBorder="1" applyAlignment="1">
      <alignment horizontal="center"/>
    </xf>
    <xf numFmtId="165" fontId="7" fillId="0" borderId="1" xfId="17" applyFont="1" applyBorder="1" applyAlignment="1"/>
    <xf numFmtId="165" fontId="7" fillId="0" borderId="24" xfId="17" applyFont="1" applyBorder="1" applyAlignment="1"/>
    <xf numFmtId="0" fontId="7" fillId="0" borderId="14" xfId="11" applyFont="1" applyBorder="1" applyAlignment="1">
      <alignment horizontal="center"/>
    </xf>
    <xf numFmtId="165" fontId="7" fillId="0" borderId="14" xfId="17" applyFont="1" applyBorder="1" applyAlignment="1">
      <alignment horizontal="center"/>
    </xf>
    <xf numFmtId="165" fontId="7" fillId="0" borderId="14" xfId="17" applyFont="1" applyBorder="1" applyAlignment="1"/>
    <xf numFmtId="165" fontId="6" fillId="0" borderId="24" xfId="17" applyFont="1" applyBorder="1" applyAlignment="1"/>
    <xf numFmtId="4" fontId="3" fillId="0" borderId="0" xfId="11" applyNumberFormat="1"/>
    <xf numFmtId="0" fontId="7" fillId="0" borderId="0" xfId="11" applyFont="1" applyAlignment="1">
      <alignment horizontal="center"/>
    </xf>
    <xf numFmtId="0" fontId="3" fillId="0" borderId="0" xfId="5"/>
    <xf numFmtId="165" fontId="6" fillId="0" borderId="4" xfId="18" applyFont="1" applyBorder="1" applyAlignment="1"/>
    <xf numFmtId="0" fontId="6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5" fontId="6" fillId="0" borderId="0" xfId="18" applyFont="1" applyBorder="1" applyAlignment="1">
      <alignment horizontal="center"/>
    </xf>
    <xf numFmtId="0" fontId="3" fillId="0" borderId="0" xfId="11" applyAlignment="1">
      <alignment horizontal="left" vertical="center"/>
    </xf>
    <xf numFmtId="0" fontId="7" fillId="0" borderId="0" xfId="11" applyFont="1" applyAlignment="1">
      <alignment wrapText="1"/>
    </xf>
    <xf numFmtId="165" fontId="7" fillId="0" borderId="0" xfId="17" applyFont="1" applyBorder="1" applyAlignment="1">
      <alignment horizontal="left"/>
    </xf>
    <xf numFmtId="165" fontId="7" fillId="0" borderId="0" xfId="17" applyFont="1" applyBorder="1" applyAlignment="1">
      <alignment horizontal="center"/>
    </xf>
    <xf numFmtId="0" fontId="7" fillId="0" borderId="0" xfId="11" applyFont="1"/>
    <xf numFmtId="0" fontId="7" fillId="0" borderId="0" xfId="11" applyFont="1" applyAlignment="1">
      <alignment horizontal="center" vertical="center"/>
    </xf>
    <xf numFmtId="0" fontId="6" fillId="0" borderId="0" xfId="11" applyFont="1"/>
    <xf numFmtId="165" fontId="7" fillId="0" borderId="0" xfId="17" applyFont="1" applyBorder="1" applyAlignment="1"/>
    <xf numFmtId="165" fontId="6" fillId="0" borderId="0" xfId="17" applyFont="1" applyBorder="1" applyAlignment="1"/>
    <xf numFmtId="10" fontId="7" fillId="0" borderId="0" xfId="19" applyNumberFormat="1" applyFont="1" applyBorder="1" applyAlignment="1"/>
    <xf numFmtId="0" fontId="6" fillId="0" borderId="0" xfId="11" applyFont="1" applyAlignment="1">
      <alignment horizontal="left"/>
    </xf>
    <xf numFmtId="9" fontId="7" fillId="0" borderId="0" xfId="19" applyFont="1" applyBorder="1" applyAlignment="1">
      <alignment horizontal="center"/>
    </xf>
    <xf numFmtId="165" fontId="6" fillId="0" borderId="0" xfId="17" applyFont="1" applyBorder="1" applyAlignment="1">
      <alignment horizontal="center"/>
    </xf>
    <xf numFmtId="168" fontId="7" fillId="0" borderId="0" xfId="17" applyNumberFormat="1" applyFont="1" applyBorder="1" applyAlignment="1">
      <alignment horizontal="center"/>
    </xf>
    <xf numFmtId="0" fontId="7" fillId="0" borderId="0" xfId="11" applyFont="1" applyAlignment="1">
      <alignment horizontal="left" wrapText="1"/>
    </xf>
    <xf numFmtId="0" fontId="10" fillId="0" borderId="0" xfId="11" applyFont="1" applyAlignment="1">
      <alignment horizontal="left" vertical="center"/>
    </xf>
    <xf numFmtId="43" fontId="3" fillId="0" borderId="0" xfId="11" applyNumberFormat="1"/>
    <xf numFmtId="43" fontId="3" fillId="0" borderId="0" xfId="5" applyNumberFormat="1"/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4" fillId="2" borderId="3" xfId="16" applyNumberFormat="1" applyFont="1" applyFill="1" applyBorder="1" applyAlignment="1">
      <alignment vertical="center" wrapText="1"/>
    </xf>
    <xf numFmtId="166" fontId="4" fillId="2" borderId="2" xfId="16" applyNumberFormat="1" applyFont="1" applyFill="1" applyBorder="1" applyAlignment="1">
      <alignment vertical="center" wrapText="1"/>
    </xf>
    <xf numFmtId="166" fontId="4" fillId="2" borderId="4" xfId="16" applyNumberFormat="1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4" fillId="2" borderId="3" xfId="2" applyFont="1" applyFill="1" applyBorder="1" applyAlignment="1">
      <alignment vertical="center" wrapText="1"/>
    </xf>
    <xf numFmtId="165" fontId="4" fillId="2" borderId="2" xfId="2" applyFont="1" applyFill="1" applyBorder="1" applyAlignment="1">
      <alignment vertical="center" wrapText="1"/>
    </xf>
    <xf numFmtId="165" fontId="4" fillId="2" borderId="4" xfId="2" applyFont="1" applyFill="1" applyBorder="1" applyAlignment="1">
      <alignment vertical="center" wrapText="1"/>
    </xf>
    <xf numFmtId="44" fontId="30" fillId="2" borderId="3" xfId="0" applyNumberFormat="1" applyFont="1" applyFill="1" applyBorder="1" applyAlignment="1">
      <alignment vertical="center" wrapText="1"/>
    </xf>
    <xf numFmtId="44" fontId="30" fillId="2" borderId="2" xfId="0" applyNumberFormat="1" applyFont="1" applyFill="1" applyBorder="1" applyAlignment="1">
      <alignment vertical="center" wrapText="1"/>
    </xf>
    <xf numFmtId="44" fontId="30" fillId="2" borderId="4" xfId="0" applyNumberFormat="1" applyFont="1" applyFill="1" applyBorder="1" applyAlignment="1">
      <alignment vertical="center" wrapText="1"/>
    </xf>
    <xf numFmtId="165" fontId="7" fillId="2" borderId="1" xfId="17" applyFont="1" applyFill="1" applyBorder="1" applyAlignment="1">
      <alignment horizontal="left"/>
    </xf>
    <xf numFmtId="165" fontId="7" fillId="2" borderId="14" xfId="17" applyFont="1" applyFill="1" applyBorder="1" applyAlignment="1">
      <alignment horizontal="left"/>
    </xf>
    <xf numFmtId="165" fontId="4" fillId="0" borderId="0" xfId="0" applyNumberFormat="1" applyFont="1"/>
    <xf numFmtId="10" fontId="4" fillId="2" borderId="1" xfId="1" applyNumberFormat="1" applyFont="1" applyFill="1" applyBorder="1" applyAlignment="1">
      <alignment horizontal="center" vertical="center"/>
    </xf>
    <xf numFmtId="166" fontId="3" fillId="0" borderId="0" xfId="5" applyNumberFormat="1"/>
    <xf numFmtId="1" fontId="33" fillId="2" borderId="18" xfId="0" applyNumberFormat="1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1" fontId="33" fillId="2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0" xfId="11" applyFont="1" applyAlignment="1">
      <alignment horizontal="center"/>
    </xf>
    <xf numFmtId="168" fontId="7" fillId="0" borderId="0" xfId="17" applyNumberFormat="1" applyFont="1" applyBorder="1" applyAlignment="1">
      <alignment horizontal="center"/>
    </xf>
    <xf numFmtId="165" fontId="7" fillId="0" borderId="0" xfId="17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3" fillId="0" borderId="0" xfId="11" applyBorder="1"/>
    <xf numFmtId="0" fontId="10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0" fontId="3" fillId="0" borderId="0" xfId="5" applyFill="1"/>
    <xf numFmtId="0" fontId="3" fillId="0" borderId="0" xfId="5" applyFill="1" applyBorder="1" applyAlignment="1">
      <alignment horizontal="right" wrapText="1"/>
    </xf>
    <xf numFmtId="0" fontId="3" fillId="0" borderId="0" xfId="5" applyFill="1" applyBorder="1"/>
    <xf numFmtId="165" fontId="3" fillId="0" borderId="0" xfId="2" applyFont="1" applyFill="1" applyBorder="1" applyAlignment="1">
      <alignment horizontal="right"/>
    </xf>
    <xf numFmtId="4" fontId="3" fillId="0" borderId="0" xfId="5" applyNumberFormat="1" applyFill="1" applyBorder="1"/>
    <xf numFmtId="0" fontId="4" fillId="0" borderId="0" xfId="5" applyFont="1" applyBorder="1" applyAlignment="1">
      <alignment horizontal="justify" vertical="center" wrapText="1"/>
    </xf>
    <xf numFmtId="0" fontId="5" fillId="2" borderId="0" xfId="5" applyFont="1" applyFill="1" applyBorder="1" applyAlignment="1">
      <alignment horizontal="justify" vertical="center" wrapText="1"/>
    </xf>
    <xf numFmtId="0" fontId="5" fillId="0" borderId="0" xfId="5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2" fillId="2" borderId="3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3" fillId="2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6" fontId="4" fillId="2" borderId="3" xfId="16" applyNumberFormat="1" applyFont="1" applyFill="1" applyBorder="1" applyAlignment="1">
      <alignment horizontal="left" vertical="center" wrapText="1"/>
    </xf>
    <xf numFmtId="166" fontId="4" fillId="2" borderId="2" xfId="16" applyNumberFormat="1" applyFont="1" applyFill="1" applyBorder="1" applyAlignment="1">
      <alignment horizontal="left" vertical="center" wrapText="1"/>
    </xf>
    <xf numFmtId="166" fontId="4" fillId="2" borderId="4" xfId="16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left" vertical="center"/>
    </xf>
    <xf numFmtId="166" fontId="4" fillId="2" borderId="3" xfId="16" applyNumberFormat="1" applyFont="1" applyFill="1" applyBorder="1" applyAlignment="1">
      <alignment horizontal="left" vertical="center"/>
    </xf>
    <xf numFmtId="166" fontId="4" fillId="2" borderId="2" xfId="16" applyNumberFormat="1" applyFont="1" applyFill="1" applyBorder="1" applyAlignment="1">
      <alignment horizontal="left" vertical="center"/>
    </xf>
    <xf numFmtId="166" fontId="4" fillId="2" borderId="4" xfId="16" applyNumberFormat="1" applyFont="1" applyFill="1" applyBorder="1" applyAlignment="1">
      <alignment horizontal="left" vertical="center"/>
    </xf>
    <xf numFmtId="165" fontId="4" fillId="0" borderId="3" xfId="2" applyFont="1" applyFill="1" applyBorder="1" applyAlignment="1">
      <alignment horizontal="center" vertical="center" wrapText="1"/>
    </xf>
    <xf numFmtId="165" fontId="4" fillId="0" borderId="2" xfId="2" applyFont="1" applyFill="1" applyBorder="1" applyAlignment="1">
      <alignment horizontal="center" vertical="center" wrapText="1"/>
    </xf>
    <xf numFmtId="165" fontId="4" fillId="0" borderId="4" xfId="2" applyFont="1" applyFill="1" applyBorder="1" applyAlignment="1">
      <alignment horizontal="center" vertical="center" wrapText="1"/>
    </xf>
    <xf numFmtId="166" fontId="4" fillId="2" borderId="3" xfId="16" applyNumberFormat="1" applyFont="1" applyFill="1" applyBorder="1" applyAlignment="1">
      <alignment horizontal="left" vertical="top" wrapText="1"/>
    </xf>
    <xf numFmtId="166" fontId="4" fillId="2" borderId="2" xfId="16" applyNumberFormat="1" applyFont="1" applyFill="1" applyBorder="1" applyAlignment="1">
      <alignment horizontal="left" vertical="top" wrapText="1"/>
    </xf>
    <xf numFmtId="166" fontId="4" fillId="2" borderId="4" xfId="16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6" fontId="4" fillId="0" borderId="3" xfId="2" applyNumberFormat="1" applyFont="1" applyBorder="1" applyAlignment="1">
      <alignment horizontal="center" vertical="center" wrapText="1"/>
    </xf>
    <xf numFmtId="166" fontId="4" fillId="0" borderId="2" xfId="2" applyNumberFormat="1" applyFont="1" applyBorder="1" applyAlignment="1">
      <alignment horizontal="center" vertical="center" wrapText="1"/>
    </xf>
    <xf numFmtId="166" fontId="4" fillId="0" borderId="4" xfId="2" applyNumberFormat="1" applyFont="1" applyBorder="1" applyAlignment="1">
      <alignment horizontal="center" vertical="center" wrapText="1"/>
    </xf>
    <xf numFmtId="166" fontId="4" fillId="2" borderId="3" xfId="16" applyNumberFormat="1" applyFont="1" applyFill="1" applyBorder="1" applyAlignment="1">
      <alignment horizontal="center" vertical="center" wrapText="1"/>
    </xf>
    <xf numFmtId="166" fontId="4" fillId="2" borderId="2" xfId="16" applyNumberFormat="1" applyFont="1" applyFill="1" applyBorder="1" applyAlignment="1">
      <alignment horizontal="center" vertical="center" wrapText="1"/>
    </xf>
    <xf numFmtId="166" fontId="4" fillId="2" borderId="4" xfId="16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0" fontId="4" fillId="0" borderId="0" xfId="6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3" fontId="5" fillId="0" borderId="11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8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165" fontId="3" fillId="0" borderId="0" xfId="2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6" fillId="0" borderId="0" xfId="11" applyFont="1" applyAlignment="1">
      <alignment horizontal="left"/>
    </xf>
    <xf numFmtId="9" fontId="7" fillId="0" borderId="0" xfId="19" applyFont="1" applyBorder="1" applyAlignment="1">
      <alignment horizontal="center"/>
    </xf>
    <xf numFmtId="165" fontId="6" fillId="0" borderId="0" xfId="17" applyFont="1" applyBorder="1" applyAlignment="1">
      <alignment horizontal="center"/>
    </xf>
    <xf numFmtId="0" fontId="7" fillId="0" borderId="0" xfId="11" applyFont="1" applyAlignment="1">
      <alignment horizontal="left"/>
    </xf>
    <xf numFmtId="0" fontId="4" fillId="0" borderId="0" xfId="11" applyFont="1" applyAlignment="1">
      <alignment horizontal="center" vertical="center"/>
    </xf>
    <xf numFmtId="0" fontId="6" fillId="0" borderId="0" xfId="11" applyFont="1" applyAlignment="1">
      <alignment horizontal="right"/>
    </xf>
    <xf numFmtId="0" fontId="7" fillId="0" borderId="0" xfId="11" applyFont="1" applyAlignment="1">
      <alignment horizontal="center"/>
    </xf>
    <xf numFmtId="0" fontId="6" fillId="0" borderId="0" xfId="11" applyFont="1" applyAlignment="1">
      <alignment horizontal="center"/>
    </xf>
    <xf numFmtId="0" fontId="3" fillId="0" borderId="0" xfId="11" applyAlignment="1">
      <alignment horizontal="center"/>
    </xf>
    <xf numFmtId="165" fontId="7" fillId="0" borderId="0" xfId="11" applyNumberFormat="1" applyFont="1" applyAlignment="1">
      <alignment horizontal="center"/>
    </xf>
    <xf numFmtId="165" fontId="7" fillId="0" borderId="0" xfId="17" applyFont="1" applyBorder="1" applyAlignment="1">
      <alignment horizontal="center"/>
    </xf>
    <xf numFmtId="168" fontId="7" fillId="0" borderId="0" xfId="17" applyNumberFormat="1" applyFont="1" applyBorder="1" applyAlignment="1">
      <alignment horizontal="center"/>
    </xf>
    <xf numFmtId="0" fontId="7" fillId="0" borderId="0" xfId="11" applyFont="1" applyAlignment="1">
      <alignment horizontal="left" wrapText="1"/>
    </xf>
    <xf numFmtId="0" fontId="7" fillId="0" borderId="0" xfId="11" applyFont="1" applyAlignment="1">
      <alignment horizontal="left" vertical="center" wrapText="1"/>
    </xf>
    <xf numFmtId="0" fontId="7" fillId="0" borderId="0" xfId="11" applyFont="1" applyAlignment="1">
      <alignment horizontal="left" vertical="center"/>
    </xf>
    <xf numFmtId="0" fontId="7" fillId="0" borderId="0" xfId="11" applyFont="1" applyAlignment="1">
      <alignment horizontal="justify" wrapText="1"/>
    </xf>
    <xf numFmtId="0" fontId="6" fillId="0" borderId="0" xfId="11" applyFont="1" applyAlignment="1">
      <alignment horizontal="justify" vertical="center" wrapText="1"/>
    </xf>
    <xf numFmtId="0" fontId="7" fillId="0" borderId="0" xfId="11" applyFont="1" applyAlignment="1">
      <alignment horizontal="justify" vertical="center" wrapText="1"/>
    </xf>
    <xf numFmtId="10" fontId="7" fillId="0" borderId="0" xfId="19" applyNumberFormat="1" applyFont="1" applyBorder="1" applyAlignment="1">
      <alignment horizontal="center"/>
    </xf>
    <xf numFmtId="0" fontId="6" fillId="0" borderId="0" xfId="11" applyFont="1" applyAlignment="1">
      <alignment horizontal="left" wrapText="1"/>
    </xf>
    <xf numFmtId="167" fontId="7" fillId="0" borderId="0" xfId="17" applyNumberFormat="1" applyFont="1" applyBorder="1" applyAlignment="1">
      <alignment horizontal="right"/>
    </xf>
    <xf numFmtId="169" fontId="7" fillId="0" borderId="0" xfId="17" applyNumberFormat="1" applyFont="1" applyBorder="1" applyAlignment="1">
      <alignment horizontal="center"/>
    </xf>
    <xf numFmtId="168" fontId="7" fillId="0" borderId="12" xfId="17" applyNumberFormat="1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3" fillId="0" borderId="3" xfId="5" applyBorder="1" applyAlignment="1">
      <alignment horizontal="center"/>
    </xf>
    <xf numFmtId="0" fontId="3" fillId="0" borderId="2" xfId="5" applyBorder="1" applyAlignment="1">
      <alignment horizontal="center"/>
    </xf>
    <xf numFmtId="0" fontId="6" fillId="0" borderId="3" xfId="5" applyFont="1" applyBorder="1" applyAlignment="1">
      <alignment horizontal="right"/>
    </xf>
    <xf numFmtId="0" fontId="6" fillId="0" borderId="2" xfId="5" applyFont="1" applyBorder="1" applyAlignment="1">
      <alignment horizontal="right"/>
    </xf>
    <xf numFmtId="0" fontId="6" fillId="0" borderId="4" xfId="5" applyFont="1" applyBorder="1" applyAlignment="1">
      <alignment horizontal="right"/>
    </xf>
    <xf numFmtId="165" fontId="7" fillId="0" borderId="1" xfId="18" applyFont="1" applyBorder="1" applyAlignment="1">
      <alignment horizontal="center"/>
    </xf>
    <xf numFmtId="0" fontId="3" fillId="0" borderId="4" xfId="5" applyBorder="1" applyAlignment="1">
      <alignment horizontal="center"/>
    </xf>
    <xf numFmtId="10" fontId="7" fillId="0" borderId="3" xfId="7" applyNumberFormat="1" applyFont="1" applyBorder="1" applyAlignment="1">
      <alignment horizontal="center"/>
    </xf>
    <xf numFmtId="10" fontId="7" fillId="0" borderId="2" xfId="7" applyNumberFormat="1" applyFont="1" applyBorder="1" applyAlignment="1">
      <alignment horizontal="center"/>
    </xf>
    <xf numFmtId="10" fontId="7" fillId="0" borderId="4" xfId="7" applyNumberFormat="1" applyFont="1" applyBorder="1" applyAlignment="1">
      <alignment horizontal="center"/>
    </xf>
    <xf numFmtId="165" fontId="7" fillId="0" borderId="11" xfId="18" applyFont="1" applyBorder="1" applyAlignment="1">
      <alignment horizontal="center"/>
    </xf>
    <xf numFmtId="165" fontId="7" fillId="0" borderId="12" xfId="18" applyFont="1" applyBorder="1" applyAlignment="1">
      <alignment horizontal="center"/>
    </xf>
    <xf numFmtId="165" fontId="7" fillId="0" borderId="13" xfId="18" applyFont="1" applyBorder="1" applyAlignment="1">
      <alignment horizontal="center"/>
    </xf>
    <xf numFmtId="0" fontId="7" fillId="0" borderId="3" xfId="5" applyFont="1" applyBorder="1" applyAlignment="1">
      <alignment horizontal="left"/>
    </xf>
    <xf numFmtId="0" fontId="7" fillId="0" borderId="2" xfId="5" applyFont="1" applyBorder="1" applyAlignment="1">
      <alignment horizontal="left"/>
    </xf>
    <xf numFmtId="0" fontId="7" fillId="0" borderId="4" xfId="5" applyFont="1" applyBorder="1" applyAlignment="1">
      <alignment horizontal="left"/>
    </xf>
    <xf numFmtId="165" fontId="7" fillId="0" borderId="1" xfId="5" applyNumberFormat="1" applyFont="1" applyBorder="1" applyAlignment="1">
      <alignment horizontal="center"/>
    </xf>
    <xf numFmtId="10" fontId="7" fillId="0" borderId="1" xfId="7" applyNumberFormat="1" applyFont="1" applyBorder="1" applyAlignment="1">
      <alignment horizontal="center"/>
    </xf>
    <xf numFmtId="0" fontId="6" fillId="0" borderId="23" xfId="11" applyFont="1" applyBorder="1" applyAlignment="1">
      <alignment horizontal="left"/>
    </xf>
    <xf numFmtId="0" fontId="6" fillId="0" borderId="2" xfId="11" applyFont="1" applyBorder="1" applyAlignment="1">
      <alignment horizontal="left"/>
    </xf>
    <xf numFmtId="0" fontId="6" fillId="0" borderId="24" xfId="11" applyFont="1" applyBorder="1" applyAlignment="1">
      <alignment horizontal="left"/>
    </xf>
    <xf numFmtId="0" fontId="6" fillId="0" borderId="4" xfId="11" applyFont="1" applyBorder="1" applyAlignment="1">
      <alignment horizontal="left"/>
    </xf>
    <xf numFmtId="0" fontId="6" fillId="0" borderId="6" xfId="11" applyFont="1" applyBorder="1" applyAlignment="1">
      <alignment horizontal="center"/>
    </xf>
    <xf numFmtId="0" fontId="6" fillId="0" borderId="27" xfId="11" applyFont="1" applyBorder="1" applyAlignment="1">
      <alignment horizontal="center"/>
    </xf>
    <xf numFmtId="0" fontId="6" fillId="0" borderId="23" xfId="11" applyFont="1" applyBorder="1" applyAlignment="1">
      <alignment horizontal="center"/>
    </xf>
    <xf numFmtId="0" fontId="6" fillId="0" borderId="2" xfId="11" applyFont="1" applyBorder="1" applyAlignment="1">
      <alignment horizontal="center"/>
    </xf>
    <xf numFmtId="0" fontId="6" fillId="0" borderId="4" xfId="11" applyFont="1" applyBorder="1" applyAlignment="1">
      <alignment horizontal="center"/>
    </xf>
    <xf numFmtId="0" fontId="7" fillId="0" borderId="3" xfId="11" applyFont="1" applyBorder="1" applyAlignment="1">
      <alignment horizontal="center"/>
    </xf>
    <xf numFmtId="0" fontId="7" fillId="0" borderId="2" xfId="11" applyFont="1" applyBorder="1" applyAlignment="1">
      <alignment horizontal="center"/>
    </xf>
    <xf numFmtId="0" fontId="7" fillId="0" borderId="4" xfId="11" applyFont="1" applyBorder="1" applyAlignment="1">
      <alignment horizontal="center"/>
    </xf>
    <xf numFmtId="0" fontId="7" fillId="0" borderId="22" xfId="11" applyFont="1" applyBorder="1" applyAlignment="1">
      <alignment horizontal="center"/>
    </xf>
    <xf numFmtId="0" fontId="7" fillId="0" borderId="3" xfId="11" applyFont="1" applyBorder="1" applyAlignment="1">
      <alignment horizontal="left" wrapText="1"/>
    </xf>
    <xf numFmtId="0" fontId="7" fillId="0" borderId="2" xfId="11" applyFont="1" applyBorder="1" applyAlignment="1">
      <alignment horizontal="left" wrapText="1"/>
    </xf>
    <xf numFmtId="0" fontId="7" fillId="0" borderId="4" xfId="11" applyFont="1" applyBorder="1" applyAlignment="1">
      <alignment horizontal="left" wrapText="1"/>
    </xf>
    <xf numFmtId="165" fontId="7" fillId="2" borderId="1" xfId="2" applyFont="1" applyFill="1" applyBorder="1" applyAlignment="1">
      <alignment horizontal="center"/>
    </xf>
    <xf numFmtId="0" fontId="4" fillId="0" borderId="0" xfId="11" applyFont="1" applyAlignment="1">
      <alignment horizontal="left" vertical="center"/>
    </xf>
    <xf numFmtId="0" fontId="5" fillId="0" borderId="23" xfId="11" applyFont="1" applyBorder="1" applyAlignment="1">
      <alignment horizontal="left" vertical="center"/>
    </xf>
    <xf numFmtId="0" fontId="5" fillId="0" borderId="2" xfId="11" applyFont="1" applyBorder="1" applyAlignment="1">
      <alignment horizontal="left" vertical="center"/>
    </xf>
    <xf numFmtId="0" fontId="5" fillId="0" borderId="24" xfId="11" applyFont="1" applyBorder="1" applyAlignment="1">
      <alignment horizontal="left" vertical="center"/>
    </xf>
    <xf numFmtId="0" fontId="10" fillId="0" borderId="0" xfId="11" applyFont="1" applyAlignment="1">
      <alignment horizontal="center" vertical="center"/>
    </xf>
    <xf numFmtId="0" fontId="10" fillId="0" borderId="22" xfId="11" applyFont="1" applyBorder="1" applyAlignment="1">
      <alignment horizontal="center" vertical="center"/>
    </xf>
    <xf numFmtId="0" fontId="6" fillId="0" borderId="2" xfId="11" applyFont="1" applyBorder="1" applyAlignment="1">
      <alignment horizontal="left" vertical="center" wrapText="1"/>
    </xf>
    <xf numFmtId="0" fontId="6" fillId="0" borderId="4" xfId="11" applyFont="1" applyBorder="1" applyAlignment="1">
      <alignment horizontal="left" vertical="center" wrapText="1"/>
    </xf>
    <xf numFmtId="0" fontId="7" fillId="0" borderId="3" xfId="11" applyFont="1" applyBorder="1" applyAlignment="1">
      <alignment horizontal="left" vertical="center" wrapText="1"/>
    </xf>
    <xf numFmtId="0" fontId="7" fillId="0" borderId="2" xfId="11" applyFont="1" applyBorder="1" applyAlignment="1">
      <alignment horizontal="left" vertical="center" wrapText="1"/>
    </xf>
    <xf numFmtId="0" fontId="7" fillId="0" borderId="4" xfId="11" applyFont="1" applyBorder="1" applyAlignment="1">
      <alignment horizontal="left" vertical="center" wrapText="1"/>
    </xf>
    <xf numFmtId="0" fontId="7" fillId="0" borderId="12" xfId="11" applyFont="1" applyBorder="1" applyAlignment="1">
      <alignment horizontal="center"/>
    </xf>
    <xf numFmtId="0" fontId="7" fillId="0" borderId="28" xfId="11" applyFont="1" applyBorder="1" applyAlignment="1">
      <alignment horizontal="center"/>
    </xf>
    <xf numFmtId="0" fontId="7" fillId="0" borderId="1" xfId="11" applyFont="1" applyBorder="1" applyAlignment="1">
      <alignment horizontal="center"/>
    </xf>
    <xf numFmtId="0" fontId="11" fillId="0" borderId="0" xfId="11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center"/>
    </xf>
    <xf numFmtId="0" fontId="10" fillId="3" borderId="2" xfId="11" applyFont="1" applyFill="1" applyBorder="1" applyAlignment="1">
      <alignment horizontal="left" vertical="center" wrapText="1"/>
    </xf>
    <xf numFmtId="0" fontId="10" fillId="3" borderId="24" xfId="11" applyFont="1" applyFill="1" applyBorder="1" applyAlignment="1">
      <alignment horizontal="left" vertical="center" wrapText="1"/>
    </xf>
    <xf numFmtId="0" fontId="10" fillId="3" borderId="2" xfId="11" applyFont="1" applyFill="1" applyBorder="1" applyAlignment="1">
      <alignment horizontal="left" vertical="center"/>
    </xf>
    <xf numFmtId="0" fontId="10" fillId="3" borderId="24" xfId="11" applyFont="1" applyFill="1" applyBorder="1" applyAlignment="1">
      <alignment horizontal="left" vertical="center"/>
    </xf>
    <xf numFmtId="0" fontId="10" fillId="0" borderId="23" xfId="11" applyFont="1" applyBorder="1" applyAlignment="1">
      <alignment horizontal="center" vertical="center"/>
    </xf>
    <xf numFmtId="0" fontId="10" fillId="0" borderId="2" xfId="11" applyFont="1" applyBorder="1" applyAlignment="1">
      <alignment horizontal="center" vertical="center"/>
    </xf>
    <xf numFmtId="0" fontId="10" fillId="0" borderId="24" xfId="1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0">
    <cellStyle name="Excel Built-in Normal" xfId="8" xr:uid="{00000000-0005-0000-0000-000000000000}"/>
    <cellStyle name="Moeda" xfId="16" builtinId="4"/>
    <cellStyle name="Normal" xfId="0" builtinId="0"/>
    <cellStyle name="Normal 2" xfId="9" xr:uid="{00000000-0005-0000-0000-000003000000}"/>
    <cellStyle name="Normal 2 2" xfId="5" xr:uid="{00000000-0005-0000-0000-000004000000}"/>
    <cellStyle name="Normal 3" xfId="10" xr:uid="{00000000-0005-0000-0000-000005000000}"/>
    <cellStyle name="Normal 3 2" xfId="11" xr:uid="{00000000-0005-0000-0000-000006000000}"/>
    <cellStyle name="Normal 4" xfId="4" xr:uid="{00000000-0005-0000-0000-000007000000}"/>
    <cellStyle name="Porcentagem" xfId="1" builtinId="5"/>
    <cellStyle name="Porcentagem 2" xfId="3" xr:uid="{00000000-0005-0000-0000-000009000000}"/>
    <cellStyle name="Porcentagem 2 2" xfId="7" xr:uid="{00000000-0005-0000-0000-00000A000000}"/>
    <cellStyle name="Porcentagem 3" xfId="6" xr:uid="{00000000-0005-0000-0000-00000B000000}"/>
    <cellStyle name="Porcentagem 4" xfId="12" xr:uid="{00000000-0005-0000-0000-00000C000000}"/>
    <cellStyle name="Porcentagem 4 2" xfId="19" xr:uid="{00000000-0005-0000-0000-00000D000000}"/>
    <cellStyle name="TableStyleLight1" xfId="13" xr:uid="{00000000-0005-0000-0000-00000E000000}"/>
    <cellStyle name="Vírgula" xfId="2" builtinId="3"/>
    <cellStyle name="Vírgula 2" xfId="14" xr:uid="{00000000-0005-0000-0000-000010000000}"/>
    <cellStyle name="Vírgula 2 2" xfId="15" xr:uid="{00000000-0005-0000-0000-000011000000}"/>
    <cellStyle name="Vírgula 2 2 2" xfId="18" xr:uid="{00000000-0005-0000-0000-000012000000}"/>
    <cellStyle name="Vírgula 2 3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2</xdr:col>
      <xdr:colOff>209550</xdr:colOff>
      <xdr:row>1</xdr:row>
      <xdr:rowOff>266700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9050"/>
          <a:ext cx="85725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97658</xdr:colOff>
      <xdr:row>0</xdr:row>
      <xdr:rowOff>82794</xdr:rowOff>
    </xdr:from>
    <xdr:to>
      <xdr:col>2</xdr:col>
      <xdr:colOff>257071</xdr:colOff>
      <xdr:row>1</xdr:row>
      <xdr:rowOff>289518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29D221-A758-4E7A-8447-ED2CDC83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746" y="82794"/>
          <a:ext cx="850237" cy="573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102420</xdr:colOff>
      <xdr:row>2</xdr:row>
      <xdr:rowOff>163871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16" y="66675"/>
          <a:ext cx="716936" cy="5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75737</xdr:colOff>
      <xdr:row>0</xdr:row>
      <xdr:rowOff>0</xdr:rowOff>
    </xdr:from>
    <xdr:to>
      <xdr:col>0</xdr:col>
      <xdr:colOff>910762</xdr:colOff>
      <xdr:row>2</xdr:row>
      <xdr:rowOff>80959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7" y="0"/>
          <a:ext cx="835025" cy="5946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298451</xdr:colOff>
      <xdr:row>0</xdr:row>
      <xdr:rowOff>28575</xdr:rowOff>
    </xdr:from>
    <xdr:to>
      <xdr:col>1</xdr:col>
      <xdr:colOff>203200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AB3806-456A-4CB6-8BC5-E36D06089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1" y="28575"/>
          <a:ext cx="507999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352425</xdr:colOff>
      <xdr:row>1</xdr:row>
      <xdr:rowOff>79375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866775" cy="536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MVA/LICITA&#199;&#213;ES/LICITA&#199;&#213;ES/TP%202020-014%20REFORMA%20UBS%20CAPIVARA/PROJETOS/REFORMA%20UNIDADE%20DE%20SA&#218;DE%20EM%20CAPIVARA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%20DO%20BAR%20DE%20TAQUARUSSU%20-%20ULT%20REVIS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."/>
      <sheetName val="CRONOGRAMA"/>
      <sheetName val="BDI"/>
      <sheetName val="MEMORIAL DESCRITIVO"/>
      <sheetName val="MEMÓRIA DE CÁLCULO"/>
    </sheetNames>
    <sheetDataSet>
      <sheetData sheetId="0">
        <row r="39">
          <cell r="C39" t="str">
            <v>SUPER-ESTRUTURA (MURETA FRONTAL)</v>
          </cell>
        </row>
        <row r="93">
          <cell r="C93" t="str">
            <v>SPDA</v>
          </cell>
        </row>
        <row r="160">
          <cell r="C160" t="str">
            <v>SERVIÇOS EXTRA</v>
          </cell>
        </row>
        <row r="164">
          <cell r="C164" t="str">
            <v>TRATAMENTO, CONSERVAÇÃO E LIMPEZA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l"/>
      <sheetName val="CRONOGRAMA"/>
      <sheetName val="CPU"/>
      <sheetName val="MEMORIAL DESCRITIVO"/>
      <sheetName val="BDI (29,63%)"/>
      <sheetName val="CPA"/>
    </sheetNames>
    <sheetDataSet>
      <sheetData sheetId="0">
        <row r="204">
          <cell r="G204">
            <v>307794.84770000004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5"/>
  <sheetViews>
    <sheetView tabSelected="1" view="pageBreakPreview" topLeftCell="A163" zoomScaleNormal="100" zoomScaleSheetLayoutView="100" workbookViewId="0">
      <selection activeCell="Q115" sqref="Q115"/>
    </sheetView>
  </sheetViews>
  <sheetFormatPr defaultRowHeight="12.75" x14ac:dyDescent="0.2"/>
  <cols>
    <col min="2" max="2" width="10.42578125" customWidth="1"/>
    <col min="9" max="9" width="30.28515625" customWidth="1"/>
    <col min="10" max="10" width="10.28515625" customWidth="1"/>
    <col min="11" max="11" width="11" customWidth="1"/>
    <col min="12" max="12" width="12.42578125" customWidth="1"/>
    <col min="13" max="13" width="14" customWidth="1"/>
    <col min="14" max="14" width="6" customWidth="1"/>
    <col min="15" max="15" width="10.28515625" bestFit="1" customWidth="1"/>
    <col min="18" max="18" width="10" bestFit="1" customWidth="1"/>
  </cols>
  <sheetData>
    <row r="1" spans="1:23" ht="26.25" x14ac:dyDescent="0.4">
      <c r="A1" s="325" t="s">
        <v>52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23" ht="23.25" x14ac:dyDescent="0.35">
      <c r="A2" s="330" t="s">
        <v>53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23" s="1" customFormat="1" ht="25.5" customHeight="1" x14ac:dyDescent="0.2">
      <c r="A3" s="289" t="s">
        <v>2</v>
      </c>
      <c r="B3" s="358" t="s">
        <v>134</v>
      </c>
      <c r="C3" s="358"/>
      <c r="D3" s="358"/>
      <c r="E3" s="358"/>
      <c r="F3" s="358"/>
      <c r="G3" s="358"/>
      <c r="H3" s="358"/>
      <c r="I3" s="358"/>
      <c r="J3" s="358"/>
      <c r="K3" s="358"/>
      <c r="L3" s="399" t="s">
        <v>596</v>
      </c>
      <c r="M3" s="400"/>
    </row>
    <row r="4" spans="1:23" s="2" customFormat="1" ht="25.5" customHeight="1" x14ac:dyDescent="0.2">
      <c r="A4" s="15" t="s">
        <v>3</v>
      </c>
      <c r="B4" s="359" t="s">
        <v>135</v>
      </c>
      <c r="C4" s="360"/>
      <c r="D4" s="360"/>
      <c r="E4" s="360"/>
      <c r="F4" s="360"/>
      <c r="G4" s="360"/>
      <c r="H4" s="360"/>
      <c r="I4" s="360"/>
      <c r="J4" s="360"/>
      <c r="K4" s="360"/>
      <c r="L4" s="401"/>
      <c r="M4" s="402"/>
    </row>
    <row r="5" spans="1:23" s="2" customFormat="1" ht="14.25" customHeight="1" x14ac:dyDescent="0.2">
      <c r="A5" s="326" t="s">
        <v>0</v>
      </c>
      <c r="B5" s="361"/>
      <c r="C5" s="326" t="s">
        <v>1</v>
      </c>
      <c r="D5" s="326"/>
      <c r="E5" s="326"/>
      <c r="F5" s="326"/>
      <c r="G5" s="326"/>
      <c r="H5" s="326"/>
      <c r="I5" s="326"/>
      <c r="J5" s="364" t="s">
        <v>9</v>
      </c>
      <c r="K5" s="326" t="s">
        <v>10</v>
      </c>
      <c r="L5" s="365" t="s">
        <v>11</v>
      </c>
      <c r="M5" s="365"/>
    </row>
    <row r="6" spans="1:23" s="2" customFormat="1" ht="12" x14ac:dyDescent="0.2">
      <c r="A6" s="326"/>
      <c r="B6" s="362"/>
      <c r="C6" s="363"/>
      <c r="D6" s="363"/>
      <c r="E6" s="363"/>
      <c r="F6" s="363"/>
      <c r="G6" s="363"/>
      <c r="H6" s="363"/>
      <c r="I6" s="363"/>
      <c r="J6" s="361"/>
      <c r="K6" s="363"/>
      <c r="L6" s="111" t="s">
        <v>12</v>
      </c>
      <c r="M6" s="102" t="s">
        <v>13</v>
      </c>
    </row>
    <row r="7" spans="1:23" s="2" customFormat="1" ht="12" x14ac:dyDescent="0.2">
      <c r="A7" s="181">
        <v>1</v>
      </c>
      <c r="B7" s="16"/>
      <c r="C7" s="366" t="s">
        <v>15</v>
      </c>
      <c r="D7" s="367"/>
      <c r="E7" s="367"/>
      <c r="F7" s="367"/>
      <c r="G7" s="367"/>
      <c r="H7" s="367"/>
      <c r="I7" s="368"/>
      <c r="J7" s="103"/>
      <c r="K7" s="3"/>
      <c r="L7" s="4"/>
      <c r="M7" s="7"/>
    </row>
    <row r="8" spans="1:23" s="2" customFormat="1" ht="24" x14ac:dyDescent="0.2">
      <c r="A8" s="32" t="s">
        <v>14</v>
      </c>
      <c r="B8" s="71" t="s">
        <v>185</v>
      </c>
      <c r="C8" s="319" t="s">
        <v>186</v>
      </c>
      <c r="D8" s="320"/>
      <c r="E8" s="320"/>
      <c r="F8" s="320"/>
      <c r="G8" s="320"/>
      <c r="H8" s="320"/>
      <c r="I8" s="321"/>
      <c r="J8" s="109" t="s">
        <v>159</v>
      </c>
      <c r="K8" s="156">
        <v>8</v>
      </c>
      <c r="L8" s="105">
        <f>ROUND(O8+(O8*P8),2)</f>
        <v>245.79</v>
      </c>
      <c r="M8" s="157">
        <f>L8*K8</f>
        <v>1966.32</v>
      </c>
      <c r="O8" s="74">
        <v>189.61</v>
      </c>
      <c r="P8" s="96">
        <v>0.29630000000000001</v>
      </c>
      <c r="R8" s="27"/>
    </row>
    <row r="9" spans="1:23" s="2" customFormat="1" ht="12" x14ac:dyDescent="0.2">
      <c r="A9" s="32"/>
      <c r="B9" s="71"/>
      <c r="C9" s="322" t="s">
        <v>16</v>
      </c>
      <c r="D9" s="323"/>
      <c r="E9" s="323"/>
      <c r="F9" s="323"/>
      <c r="G9" s="323"/>
      <c r="H9" s="323"/>
      <c r="I9" s="324"/>
      <c r="J9" s="109"/>
      <c r="K9" s="77"/>
      <c r="L9" s="77"/>
      <c r="M9" s="91">
        <f>SUM(M8)</f>
        <v>1966.32</v>
      </c>
      <c r="O9" s="25"/>
    </row>
    <row r="10" spans="1:23" s="72" customFormat="1" ht="12" customHeight="1" x14ac:dyDescent="0.2">
      <c r="A10" s="185">
        <v>2</v>
      </c>
      <c r="B10" s="158"/>
      <c r="C10" s="331" t="s">
        <v>182</v>
      </c>
      <c r="D10" s="332"/>
      <c r="E10" s="332"/>
      <c r="F10" s="332"/>
      <c r="G10" s="332"/>
      <c r="H10" s="332"/>
      <c r="I10" s="333"/>
      <c r="J10" s="159"/>
      <c r="K10" s="160"/>
      <c r="L10" s="161"/>
      <c r="M10" s="162"/>
      <c r="R10" s="107"/>
    </row>
    <row r="11" spans="1:23" s="73" customFormat="1" ht="12.75" customHeight="1" x14ac:dyDescent="0.2">
      <c r="A11" s="32" t="s">
        <v>17</v>
      </c>
      <c r="B11" s="29" t="s">
        <v>183</v>
      </c>
      <c r="C11" s="316" t="s">
        <v>184</v>
      </c>
      <c r="D11" s="317"/>
      <c r="E11" s="317"/>
      <c r="F11" s="317"/>
      <c r="G11" s="317"/>
      <c r="H11" s="317"/>
      <c r="I11" s="318"/>
      <c r="J11" s="269" t="s">
        <v>148</v>
      </c>
      <c r="K11" s="85">
        <v>1</v>
      </c>
      <c r="L11" s="105">
        <v>5909.42</v>
      </c>
      <c r="M11" s="157">
        <f>L11*K11</f>
        <v>5909.42</v>
      </c>
      <c r="O11" s="75">
        <f>M175-M12</f>
        <v>118138.22990000001</v>
      </c>
      <c r="P11" s="96">
        <v>0.05</v>
      </c>
      <c r="Q11" s="188">
        <f>O11*P11</f>
        <v>5906.9114950000003</v>
      </c>
    </row>
    <row r="12" spans="1:23" s="2" customFormat="1" ht="12.75" customHeight="1" x14ac:dyDescent="0.2">
      <c r="A12" s="32"/>
      <c r="B12" s="110"/>
      <c r="C12" s="322" t="s">
        <v>16</v>
      </c>
      <c r="D12" s="323"/>
      <c r="E12" s="323"/>
      <c r="F12" s="323"/>
      <c r="G12" s="323"/>
      <c r="H12" s="323"/>
      <c r="I12" s="324"/>
      <c r="J12" s="109"/>
      <c r="K12" s="77"/>
      <c r="L12" s="77"/>
      <c r="M12" s="91">
        <f>SUM(M11)</f>
        <v>5909.42</v>
      </c>
    </row>
    <row r="13" spans="1:23" s="2" customFormat="1" ht="12.75" customHeight="1" x14ac:dyDescent="0.2">
      <c r="A13" s="33">
        <v>3</v>
      </c>
      <c r="B13" s="110"/>
      <c r="C13" s="327" t="s">
        <v>54</v>
      </c>
      <c r="D13" s="328"/>
      <c r="E13" s="328"/>
      <c r="F13" s="328"/>
      <c r="G13" s="328"/>
      <c r="H13" s="328"/>
      <c r="I13" s="329"/>
      <c r="J13" s="109"/>
      <c r="K13" s="77"/>
      <c r="L13" s="77"/>
      <c r="M13" s="91"/>
    </row>
    <row r="14" spans="1:23" s="2" customFormat="1" ht="24" x14ac:dyDescent="0.2">
      <c r="A14" s="32" t="s">
        <v>18</v>
      </c>
      <c r="B14" s="71" t="s">
        <v>189</v>
      </c>
      <c r="C14" s="316" t="s">
        <v>190</v>
      </c>
      <c r="D14" s="317"/>
      <c r="E14" s="317"/>
      <c r="F14" s="317"/>
      <c r="G14" s="317"/>
      <c r="H14" s="317"/>
      <c r="I14" s="318"/>
      <c r="J14" s="109" t="s">
        <v>159</v>
      </c>
      <c r="K14" s="77">
        <v>2.02</v>
      </c>
      <c r="L14" s="105">
        <v>16.78</v>
      </c>
      <c r="M14" s="86">
        <f t="shared" ref="M14:M25" si="0">L14*K14</f>
        <v>33.895600000000002</v>
      </c>
      <c r="O14" s="80"/>
      <c r="P14" s="96"/>
      <c r="R14" s="2" t="s">
        <v>455</v>
      </c>
      <c r="U14" s="2" t="s">
        <v>458</v>
      </c>
      <c r="W14" s="2" t="s">
        <v>459</v>
      </c>
    </row>
    <row r="15" spans="1:23" s="2" customFormat="1" ht="24" x14ac:dyDescent="0.2">
      <c r="A15" s="32" t="s">
        <v>229</v>
      </c>
      <c r="B15" s="71" t="s">
        <v>556</v>
      </c>
      <c r="C15" s="316" t="s">
        <v>558</v>
      </c>
      <c r="D15" s="317"/>
      <c r="E15" s="317"/>
      <c r="F15" s="317"/>
      <c r="G15" s="317"/>
      <c r="H15" s="317"/>
      <c r="I15" s="318"/>
      <c r="J15" s="109" t="s">
        <v>148</v>
      </c>
      <c r="K15" s="77">
        <v>12</v>
      </c>
      <c r="L15" s="105">
        <v>17.78</v>
      </c>
      <c r="M15" s="86">
        <f t="shared" ref="M15" si="1">L15*K15</f>
        <v>213.36</v>
      </c>
      <c r="O15" s="97">
        <v>7.97</v>
      </c>
      <c r="P15" s="96">
        <v>0.29630000000000001</v>
      </c>
    </row>
    <row r="16" spans="1:23" s="2" customFormat="1" ht="24" x14ac:dyDescent="0.2">
      <c r="A16" s="32" t="s">
        <v>230</v>
      </c>
      <c r="B16" s="71" t="s">
        <v>197</v>
      </c>
      <c r="C16" s="316" t="s">
        <v>357</v>
      </c>
      <c r="D16" s="317"/>
      <c r="E16" s="317"/>
      <c r="F16" s="317"/>
      <c r="G16" s="317"/>
      <c r="H16" s="317"/>
      <c r="I16" s="318"/>
      <c r="J16" s="109" t="s">
        <v>198</v>
      </c>
      <c r="K16" s="77">
        <v>0.82</v>
      </c>
      <c r="L16" s="105">
        <f>ROUND(O16+(O16*P16),2)</f>
        <v>41.48</v>
      </c>
      <c r="M16" s="86">
        <f t="shared" si="0"/>
        <v>34.013599999999997</v>
      </c>
      <c r="O16" s="97">
        <v>32</v>
      </c>
      <c r="P16" s="96">
        <v>0.29630000000000001</v>
      </c>
      <c r="R16" s="108" t="s">
        <v>456</v>
      </c>
      <c r="S16" s="2" t="s">
        <v>457</v>
      </c>
    </row>
    <row r="17" spans="1:23" s="2" customFormat="1" ht="24" x14ac:dyDescent="0.2">
      <c r="A17" s="32" t="s">
        <v>231</v>
      </c>
      <c r="B17" s="71" t="s">
        <v>140</v>
      </c>
      <c r="C17" s="316" t="s">
        <v>139</v>
      </c>
      <c r="D17" s="317"/>
      <c r="E17" s="317"/>
      <c r="F17" s="317"/>
      <c r="G17" s="317"/>
      <c r="H17" s="317"/>
      <c r="I17" s="318"/>
      <c r="J17" s="109" t="s">
        <v>198</v>
      </c>
      <c r="K17" s="77">
        <v>3.34</v>
      </c>
      <c r="L17" s="105">
        <f t="shared" ref="L17:L25" si="2">ROUND(O17+(O17*P17),2)</f>
        <v>48.81</v>
      </c>
      <c r="M17" s="86">
        <f t="shared" si="0"/>
        <v>163.02539999999999</v>
      </c>
      <c r="O17" s="80">
        <v>37.65</v>
      </c>
      <c r="P17" s="96">
        <v>0.29630000000000001</v>
      </c>
      <c r="R17" s="108">
        <v>0.17</v>
      </c>
      <c r="S17" s="2">
        <v>5.67</v>
      </c>
      <c r="T17" s="26">
        <f>(1.85*S17)*R17</f>
        <v>1.783215</v>
      </c>
      <c r="U17" s="2">
        <v>10.35</v>
      </c>
      <c r="W17" s="27">
        <f>(U17+T23)*1.2963</f>
        <v>18.4679388765</v>
      </c>
    </row>
    <row r="18" spans="1:23" s="2" customFormat="1" ht="24" x14ac:dyDescent="0.2">
      <c r="A18" s="32" t="s">
        <v>232</v>
      </c>
      <c r="B18" s="163" t="s">
        <v>207</v>
      </c>
      <c r="C18" s="319" t="s">
        <v>202</v>
      </c>
      <c r="D18" s="320"/>
      <c r="E18" s="320"/>
      <c r="F18" s="320"/>
      <c r="G18" s="320"/>
      <c r="H18" s="320"/>
      <c r="I18" s="321"/>
      <c r="J18" s="32" t="s">
        <v>159</v>
      </c>
      <c r="K18" s="77">
        <v>18.100000000000001</v>
      </c>
      <c r="L18" s="105">
        <f t="shared" si="2"/>
        <v>16.48</v>
      </c>
      <c r="M18" s="86">
        <f t="shared" si="0"/>
        <v>298.28800000000001</v>
      </c>
      <c r="O18" s="82">
        <v>12.71</v>
      </c>
      <c r="P18" s="96">
        <v>0.29630000000000001</v>
      </c>
      <c r="R18" s="108">
        <v>0.17</v>
      </c>
      <c r="S18" s="2">
        <v>6.72</v>
      </c>
      <c r="T18" s="26">
        <f t="shared" ref="T18:T22" si="3">(1.85*S18)*R18</f>
        <v>2.1134400000000002</v>
      </c>
    </row>
    <row r="19" spans="1:23" s="2" customFormat="1" ht="24" x14ac:dyDescent="0.2">
      <c r="A19" s="32" t="s">
        <v>233</v>
      </c>
      <c r="B19" s="71" t="s">
        <v>136</v>
      </c>
      <c r="C19" s="316" t="s">
        <v>137</v>
      </c>
      <c r="D19" s="317"/>
      <c r="E19" s="317"/>
      <c r="F19" s="317"/>
      <c r="G19" s="317"/>
      <c r="H19" s="317"/>
      <c r="I19" s="318"/>
      <c r="J19" s="32" t="s">
        <v>159</v>
      </c>
      <c r="K19" s="77">
        <v>6.1</v>
      </c>
      <c r="L19" s="105">
        <f t="shared" si="2"/>
        <v>28.23</v>
      </c>
      <c r="M19" s="86">
        <f t="shared" si="0"/>
        <v>172.203</v>
      </c>
      <c r="O19" s="81">
        <v>21.78</v>
      </c>
      <c r="P19" s="96">
        <v>0.29630000000000001</v>
      </c>
      <c r="Q19" s="27"/>
      <c r="T19" s="26">
        <f t="shared" si="3"/>
        <v>0</v>
      </c>
    </row>
    <row r="20" spans="1:23" s="2" customFormat="1" ht="24" x14ac:dyDescent="0.2">
      <c r="A20" s="32" t="s">
        <v>234</v>
      </c>
      <c r="B20" s="71" t="s">
        <v>141</v>
      </c>
      <c r="C20" s="316" t="s">
        <v>142</v>
      </c>
      <c r="D20" s="317"/>
      <c r="E20" s="317"/>
      <c r="F20" s="317"/>
      <c r="G20" s="317"/>
      <c r="H20" s="317"/>
      <c r="I20" s="318"/>
      <c r="J20" s="32" t="s">
        <v>159</v>
      </c>
      <c r="K20" s="77">
        <v>7.77</v>
      </c>
      <c r="L20" s="105">
        <f t="shared" si="2"/>
        <v>8.17</v>
      </c>
      <c r="M20" s="86">
        <f t="shared" si="0"/>
        <v>63.480899999999998</v>
      </c>
      <c r="O20" s="76">
        <v>6.3</v>
      </c>
      <c r="P20" s="96">
        <v>0.29630000000000001</v>
      </c>
      <c r="Q20" s="27"/>
      <c r="T20" s="26">
        <f t="shared" si="3"/>
        <v>0</v>
      </c>
    </row>
    <row r="21" spans="1:23" s="2" customFormat="1" ht="24" x14ac:dyDescent="0.2">
      <c r="A21" s="32" t="s">
        <v>292</v>
      </c>
      <c r="B21" s="71" t="s">
        <v>143</v>
      </c>
      <c r="C21" s="316" t="s">
        <v>144</v>
      </c>
      <c r="D21" s="317"/>
      <c r="E21" s="317"/>
      <c r="F21" s="317"/>
      <c r="G21" s="317"/>
      <c r="H21" s="317"/>
      <c r="I21" s="318"/>
      <c r="J21" s="32" t="s">
        <v>145</v>
      </c>
      <c r="K21" s="77">
        <v>3</v>
      </c>
      <c r="L21" s="105">
        <f t="shared" si="2"/>
        <v>10.55</v>
      </c>
      <c r="M21" s="86">
        <f t="shared" si="0"/>
        <v>31.650000000000002</v>
      </c>
      <c r="O21" s="76">
        <v>8.14</v>
      </c>
      <c r="P21" s="96">
        <v>0.29630000000000001</v>
      </c>
      <c r="Q21" s="27"/>
      <c r="T21" s="26">
        <f t="shared" si="3"/>
        <v>0</v>
      </c>
    </row>
    <row r="22" spans="1:23" s="2" customFormat="1" ht="24" x14ac:dyDescent="0.2">
      <c r="A22" s="32" t="s">
        <v>293</v>
      </c>
      <c r="B22" s="71" t="s">
        <v>246</v>
      </c>
      <c r="C22" s="316" t="s">
        <v>248</v>
      </c>
      <c r="D22" s="317"/>
      <c r="E22" s="317"/>
      <c r="F22" s="317"/>
      <c r="G22" s="317"/>
      <c r="H22" s="317"/>
      <c r="I22" s="318"/>
      <c r="J22" s="32" t="s">
        <v>247</v>
      </c>
      <c r="K22" s="77">
        <v>17</v>
      </c>
      <c r="L22" s="105">
        <f t="shared" si="2"/>
        <v>9.36</v>
      </c>
      <c r="M22" s="86">
        <f t="shared" si="0"/>
        <v>159.12</v>
      </c>
      <c r="O22" s="76">
        <v>7.22</v>
      </c>
      <c r="P22" s="96">
        <v>0.29630000000000001</v>
      </c>
      <c r="Q22" s="27"/>
      <c r="T22" s="26">
        <f t="shared" si="3"/>
        <v>0</v>
      </c>
    </row>
    <row r="23" spans="1:23" s="2" customFormat="1" ht="24" x14ac:dyDescent="0.2">
      <c r="A23" s="32" t="s">
        <v>358</v>
      </c>
      <c r="B23" s="71" t="s">
        <v>249</v>
      </c>
      <c r="C23" s="316" t="s">
        <v>250</v>
      </c>
      <c r="D23" s="317"/>
      <c r="E23" s="317"/>
      <c r="F23" s="317"/>
      <c r="G23" s="317"/>
      <c r="H23" s="317"/>
      <c r="I23" s="318"/>
      <c r="J23" s="32" t="s">
        <v>159</v>
      </c>
      <c r="K23" s="77">
        <v>15.65</v>
      </c>
      <c r="L23" s="105">
        <f t="shared" si="2"/>
        <v>10.199999999999999</v>
      </c>
      <c r="M23" s="86">
        <f t="shared" si="0"/>
        <v>159.63</v>
      </c>
      <c r="O23" s="76">
        <v>7.87</v>
      </c>
      <c r="P23" s="96">
        <v>0.29630000000000001</v>
      </c>
      <c r="Q23" s="27"/>
      <c r="T23" s="268">
        <f>SUM(T17:T22)</f>
        <v>3.896655</v>
      </c>
    </row>
    <row r="24" spans="1:23" s="2" customFormat="1" ht="24" x14ac:dyDescent="0.2">
      <c r="A24" s="32" t="s">
        <v>453</v>
      </c>
      <c r="B24" s="71" t="s">
        <v>359</v>
      </c>
      <c r="C24" s="316" t="s">
        <v>360</v>
      </c>
      <c r="D24" s="317"/>
      <c r="E24" s="317"/>
      <c r="F24" s="317"/>
      <c r="G24" s="317"/>
      <c r="H24" s="317"/>
      <c r="I24" s="318"/>
      <c r="J24" s="32" t="s">
        <v>159</v>
      </c>
      <c r="K24" s="77">
        <v>45.64</v>
      </c>
      <c r="L24" s="105">
        <f t="shared" si="2"/>
        <v>24.33</v>
      </c>
      <c r="M24" s="86">
        <f t="shared" si="0"/>
        <v>1110.4212</v>
      </c>
      <c r="O24" s="182">
        <v>18.77</v>
      </c>
      <c r="P24" s="96">
        <v>0.29630000000000001</v>
      </c>
      <c r="Q24" s="27"/>
    </row>
    <row r="25" spans="1:23" s="2" customFormat="1" ht="24" customHeight="1" x14ac:dyDescent="0.2">
      <c r="A25" s="32" t="s">
        <v>454</v>
      </c>
      <c r="B25" s="71" t="s">
        <v>461</v>
      </c>
      <c r="C25" s="316" t="s">
        <v>462</v>
      </c>
      <c r="D25" s="317"/>
      <c r="E25" s="317"/>
      <c r="F25" s="317"/>
      <c r="G25" s="317"/>
      <c r="H25" s="317"/>
      <c r="I25" s="318"/>
      <c r="J25" s="32" t="s">
        <v>159</v>
      </c>
      <c r="K25" s="77">
        <v>65.31</v>
      </c>
      <c r="L25" s="105">
        <f t="shared" si="2"/>
        <v>20.12</v>
      </c>
      <c r="M25" s="86">
        <f t="shared" si="0"/>
        <v>1314.0372000000002</v>
      </c>
      <c r="O25" s="182">
        <v>15.52</v>
      </c>
      <c r="P25" s="96">
        <v>0.29630000000000001</v>
      </c>
      <c r="Q25" s="27"/>
    </row>
    <row r="26" spans="1:23" s="2" customFormat="1" ht="24" x14ac:dyDescent="0.2">
      <c r="A26" s="32" t="s">
        <v>557</v>
      </c>
      <c r="B26" s="71" t="s">
        <v>461</v>
      </c>
      <c r="C26" s="316" t="s">
        <v>463</v>
      </c>
      <c r="D26" s="317"/>
      <c r="E26" s="317"/>
      <c r="F26" s="317"/>
      <c r="G26" s="317"/>
      <c r="H26" s="317"/>
      <c r="I26" s="318"/>
      <c r="J26" s="32" t="s">
        <v>159</v>
      </c>
      <c r="K26" s="77">
        <v>105.1</v>
      </c>
      <c r="L26" s="105">
        <f t="shared" ref="L26" si="4">ROUND(O26+(O26*P26),2)</f>
        <v>20.12</v>
      </c>
      <c r="M26" s="86">
        <f t="shared" ref="M26" si="5">L26*K26</f>
        <v>2114.6120000000001</v>
      </c>
      <c r="O26" s="182">
        <v>15.52</v>
      </c>
      <c r="P26" s="96">
        <v>0.29630000000000001</v>
      </c>
      <c r="Q26" s="27"/>
    </row>
    <row r="27" spans="1:23" s="2" customFormat="1" x14ac:dyDescent="0.2">
      <c r="A27" s="32"/>
      <c r="B27" s="71"/>
      <c r="C27" s="334" t="s">
        <v>16</v>
      </c>
      <c r="D27" s="335"/>
      <c r="E27" s="335"/>
      <c r="F27" s="335"/>
      <c r="G27" s="335"/>
      <c r="H27" s="335"/>
      <c r="I27" s="336"/>
      <c r="J27" s="10"/>
      <c r="K27" s="77"/>
      <c r="L27" s="78"/>
      <c r="M27" s="79">
        <f>SUM(M14:M26)</f>
        <v>5867.7368999999999</v>
      </c>
      <c r="P27" s="96"/>
      <c r="Q27" s="27"/>
    </row>
    <row r="28" spans="1:23" s="2" customFormat="1" ht="12.75" customHeight="1" x14ac:dyDescent="0.2">
      <c r="A28" s="33">
        <v>4</v>
      </c>
      <c r="B28" s="71"/>
      <c r="C28" s="337" t="s">
        <v>214</v>
      </c>
      <c r="D28" s="338"/>
      <c r="E28" s="338"/>
      <c r="F28" s="338"/>
      <c r="G28" s="338"/>
      <c r="H28" s="338"/>
      <c r="I28" s="339"/>
      <c r="J28" s="32"/>
      <c r="K28" s="77"/>
      <c r="L28" s="85"/>
      <c r="M28" s="86"/>
      <c r="P28" s="96"/>
      <c r="Q28" s="27"/>
    </row>
    <row r="29" spans="1:23" s="2" customFormat="1" x14ac:dyDescent="0.2">
      <c r="A29" s="32"/>
      <c r="B29" s="71"/>
      <c r="C29" s="337" t="s">
        <v>215</v>
      </c>
      <c r="D29" s="338"/>
      <c r="E29" s="338"/>
      <c r="F29" s="338"/>
      <c r="G29" s="338"/>
      <c r="H29" s="338"/>
      <c r="I29" s="339"/>
      <c r="J29" s="32"/>
      <c r="K29" s="77"/>
      <c r="L29" s="85"/>
      <c r="M29" s="86"/>
      <c r="P29" s="96"/>
      <c r="Q29" s="27"/>
    </row>
    <row r="30" spans="1:23" s="2" customFormat="1" ht="24" x14ac:dyDescent="0.2">
      <c r="A30" s="32" t="s">
        <v>19</v>
      </c>
      <c r="B30" s="163" t="s">
        <v>261</v>
      </c>
      <c r="C30" s="316" t="s">
        <v>262</v>
      </c>
      <c r="D30" s="317"/>
      <c r="E30" s="317"/>
      <c r="F30" s="317"/>
      <c r="G30" s="317"/>
      <c r="H30" s="317"/>
      <c r="I30" s="318"/>
      <c r="J30" s="32" t="s">
        <v>198</v>
      </c>
      <c r="K30" s="77">
        <v>14.57</v>
      </c>
      <c r="L30" s="105">
        <f>ROUND(O30+(O30*P30),2)</f>
        <v>53.55</v>
      </c>
      <c r="M30" s="86">
        <f t="shared" ref="M30" si="6">L30*K30</f>
        <v>780.22349999999994</v>
      </c>
      <c r="O30" s="84">
        <v>41.31</v>
      </c>
      <c r="P30" s="96">
        <v>0.29630000000000001</v>
      </c>
      <c r="Q30" s="27"/>
    </row>
    <row r="31" spans="1:23" s="2" customFormat="1" x14ac:dyDescent="0.2">
      <c r="A31" s="32"/>
      <c r="B31" s="71"/>
      <c r="C31" s="334" t="s">
        <v>16</v>
      </c>
      <c r="D31" s="335"/>
      <c r="E31" s="335"/>
      <c r="F31" s="335"/>
      <c r="G31" s="335"/>
      <c r="H31" s="335"/>
      <c r="I31" s="336"/>
      <c r="J31" s="32"/>
      <c r="K31" s="77"/>
      <c r="L31" s="87"/>
      <c r="M31" s="91">
        <f>SUM(M30:M30)</f>
        <v>780.22349999999994</v>
      </c>
      <c r="P31" s="96"/>
      <c r="Q31" s="27"/>
    </row>
    <row r="32" spans="1:23" s="2" customFormat="1" x14ac:dyDescent="0.2">
      <c r="A32" s="33">
        <v>5</v>
      </c>
      <c r="B32" s="71"/>
      <c r="C32" s="331" t="s">
        <v>109</v>
      </c>
      <c r="D32" s="332"/>
      <c r="E32" s="332"/>
      <c r="F32" s="332"/>
      <c r="G32" s="332"/>
      <c r="H32" s="332"/>
      <c r="I32" s="333"/>
      <c r="J32" s="32"/>
      <c r="K32" s="77"/>
      <c r="L32" s="85"/>
      <c r="M32" s="86"/>
      <c r="P32" s="96"/>
      <c r="Q32" s="27"/>
    </row>
    <row r="33" spans="1:17" s="2" customFormat="1" ht="12.75" customHeight="1" x14ac:dyDescent="0.2">
      <c r="A33" s="181"/>
      <c r="B33" s="71"/>
      <c r="C33" s="340" t="s">
        <v>377</v>
      </c>
      <c r="D33" s="341"/>
      <c r="E33" s="341"/>
      <c r="F33" s="341"/>
      <c r="G33" s="341"/>
      <c r="H33" s="341"/>
      <c r="I33" s="342"/>
      <c r="J33" s="101"/>
      <c r="K33" s="78"/>
      <c r="L33" s="87"/>
      <c r="M33" s="88"/>
      <c r="P33" s="96"/>
      <c r="Q33" s="27"/>
    </row>
    <row r="34" spans="1:17" s="2" customFormat="1" ht="24" x14ac:dyDescent="0.2">
      <c r="A34" s="32" t="s">
        <v>20</v>
      </c>
      <c r="B34" s="71" t="s">
        <v>343</v>
      </c>
      <c r="C34" s="316" t="s">
        <v>344</v>
      </c>
      <c r="D34" s="317"/>
      <c r="E34" s="317"/>
      <c r="F34" s="317"/>
      <c r="G34" s="317"/>
      <c r="H34" s="317"/>
      <c r="I34" s="318"/>
      <c r="J34" s="109" t="s">
        <v>159</v>
      </c>
      <c r="K34" s="77">
        <v>4.22</v>
      </c>
      <c r="L34" s="105">
        <f>ROUND(O34+(O34*P34),2)</f>
        <v>78.36</v>
      </c>
      <c r="M34" s="86">
        <f>L34*K34</f>
        <v>330.67919999999998</v>
      </c>
      <c r="O34" s="83">
        <v>60.45</v>
      </c>
      <c r="P34" s="96">
        <v>0.29630000000000001</v>
      </c>
      <c r="Q34" s="27"/>
    </row>
    <row r="35" spans="1:17" s="2" customFormat="1" ht="24" x14ac:dyDescent="0.2">
      <c r="A35" s="32" t="s">
        <v>21</v>
      </c>
      <c r="B35" s="71" t="s">
        <v>372</v>
      </c>
      <c r="C35" s="316" t="s">
        <v>373</v>
      </c>
      <c r="D35" s="317"/>
      <c r="E35" s="317"/>
      <c r="F35" s="317"/>
      <c r="G35" s="317"/>
      <c r="H35" s="317"/>
      <c r="I35" s="318"/>
      <c r="J35" s="109" t="s">
        <v>198</v>
      </c>
      <c r="K35" s="77">
        <v>0.32</v>
      </c>
      <c r="L35" s="105">
        <f>ROUND(O35+(O35*P35),2)</f>
        <v>331.7</v>
      </c>
      <c r="M35" s="86">
        <f>L35*K35</f>
        <v>106.14400000000001</v>
      </c>
      <c r="O35" s="83">
        <v>255.88</v>
      </c>
      <c r="P35" s="96">
        <v>0.29630000000000001</v>
      </c>
      <c r="Q35" s="27"/>
    </row>
    <row r="36" spans="1:17" s="2" customFormat="1" ht="24" x14ac:dyDescent="0.2">
      <c r="A36" s="32" t="s">
        <v>374</v>
      </c>
      <c r="B36" s="71" t="s">
        <v>345</v>
      </c>
      <c r="C36" s="316" t="s">
        <v>346</v>
      </c>
      <c r="D36" s="317"/>
      <c r="E36" s="317"/>
      <c r="F36" s="317"/>
      <c r="G36" s="317"/>
      <c r="H36" s="317"/>
      <c r="I36" s="318"/>
      <c r="J36" s="109" t="s">
        <v>347</v>
      </c>
      <c r="K36" s="77">
        <v>16.68</v>
      </c>
      <c r="L36" s="105">
        <f>ROUND(O36+(O36*P36),2)</f>
        <v>11.3</v>
      </c>
      <c r="M36" s="86">
        <f>L36*K36</f>
        <v>188.48400000000001</v>
      </c>
      <c r="O36" s="83">
        <v>8.7200000000000006</v>
      </c>
      <c r="P36" s="96">
        <v>0.29630000000000001</v>
      </c>
      <c r="Q36" s="27"/>
    </row>
    <row r="37" spans="1:17" s="2" customFormat="1" ht="24" x14ac:dyDescent="0.2">
      <c r="A37" s="32" t="s">
        <v>375</v>
      </c>
      <c r="B37" s="71" t="s">
        <v>348</v>
      </c>
      <c r="C37" s="316" t="s">
        <v>349</v>
      </c>
      <c r="D37" s="317"/>
      <c r="E37" s="317"/>
      <c r="F37" s="317"/>
      <c r="G37" s="317"/>
      <c r="H37" s="317"/>
      <c r="I37" s="318"/>
      <c r="J37" s="109" t="s">
        <v>347</v>
      </c>
      <c r="K37" s="77">
        <v>5.47</v>
      </c>
      <c r="L37" s="105">
        <f>ROUND(O37+(O37*P37),2)</f>
        <v>14.09</v>
      </c>
      <c r="M37" s="86">
        <f>L37*K37</f>
        <v>77.072299999999998</v>
      </c>
      <c r="O37" s="83">
        <v>10.87</v>
      </c>
      <c r="P37" s="96">
        <v>0.29630000000000001</v>
      </c>
      <c r="Q37" s="27"/>
    </row>
    <row r="38" spans="1:17" s="2" customFormat="1" ht="24" x14ac:dyDescent="0.2">
      <c r="A38" s="32" t="s">
        <v>376</v>
      </c>
      <c r="B38" s="71" t="s">
        <v>353</v>
      </c>
      <c r="C38" s="316" t="s">
        <v>354</v>
      </c>
      <c r="D38" s="317"/>
      <c r="E38" s="317"/>
      <c r="F38" s="317"/>
      <c r="G38" s="317"/>
      <c r="H38" s="317"/>
      <c r="I38" s="318"/>
      <c r="J38" s="109" t="s">
        <v>352</v>
      </c>
      <c r="K38" s="77">
        <v>0.32</v>
      </c>
      <c r="L38" s="105">
        <f>ROUND(O38+(O38*P38),2)</f>
        <v>198.9</v>
      </c>
      <c r="M38" s="86">
        <f>L38*K38</f>
        <v>63.648000000000003</v>
      </c>
      <c r="O38" s="83">
        <v>153.44</v>
      </c>
      <c r="P38" s="96">
        <v>0.29630000000000001</v>
      </c>
      <c r="Q38" s="27"/>
    </row>
    <row r="39" spans="1:17" s="2" customFormat="1" x14ac:dyDescent="0.2">
      <c r="A39" s="32"/>
      <c r="B39" s="71"/>
      <c r="C39" s="343" t="s">
        <v>16</v>
      </c>
      <c r="D39" s="344"/>
      <c r="E39" s="344"/>
      <c r="F39" s="344"/>
      <c r="G39" s="344"/>
      <c r="H39" s="344"/>
      <c r="I39" s="345"/>
      <c r="J39" s="109"/>
      <c r="K39" s="77"/>
      <c r="L39" s="105"/>
      <c r="M39" s="79">
        <f>SUM(M34:M38)</f>
        <v>766.02750000000003</v>
      </c>
      <c r="O39" s="83"/>
      <c r="P39" s="96"/>
      <c r="Q39" s="27"/>
    </row>
    <row r="40" spans="1:17" s="2" customFormat="1" x14ac:dyDescent="0.2">
      <c r="A40" s="33">
        <v>6</v>
      </c>
      <c r="B40" s="71"/>
      <c r="C40" s="340" t="s">
        <v>378</v>
      </c>
      <c r="D40" s="341"/>
      <c r="E40" s="341"/>
      <c r="F40" s="341"/>
      <c r="G40" s="341"/>
      <c r="H40" s="341"/>
      <c r="I40" s="342"/>
      <c r="J40" s="109"/>
      <c r="K40" s="77"/>
      <c r="L40" s="105"/>
      <c r="M40" s="79"/>
      <c r="O40" s="83"/>
      <c r="P40" s="96"/>
      <c r="Q40" s="27"/>
    </row>
    <row r="41" spans="1:17" s="2" customFormat="1" ht="37.5" customHeight="1" x14ac:dyDescent="0.2">
      <c r="A41" s="32" t="s">
        <v>22</v>
      </c>
      <c r="B41" s="71" t="s">
        <v>350</v>
      </c>
      <c r="C41" s="316" t="s">
        <v>351</v>
      </c>
      <c r="D41" s="317"/>
      <c r="E41" s="317"/>
      <c r="F41" s="317"/>
      <c r="G41" s="317"/>
      <c r="H41" s="317"/>
      <c r="I41" s="318"/>
      <c r="J41" s="109" t="s">
        <v>159</v>
      </c>
      <c r="K41" s="77">
        <v>0.83</v>
      </c>
      <c r="L41" s="105">
        <f>ROUND(O41+(O41*P41),2)</f>
        <v>65.98</v>
      </c>
      <c r="M41" s="86">
        <f>L41*K41</f>
        <v>54.763399999999997</v>
      </c>
      <c r="O41" s="83">
        <v>50.9</v>
      </c>
      <c r="P41" s="96">
        <v>0.29630000000000001</v>
      </c>
      <c r="Q41" s="27"/>
    </row>
    <row r="42" spans="1:17" s="2" customFormat="1" ht="24" customHeight="1" x14ac:dyDescent="0.2">
      <c r="A42" s="32" t="s">
        <v>23</v>
      </c>
      <c r="B42" s="71" t="s">
        <v>372</v>
      </c>
      <c r="C42" s="316" t="s">
        <v>373</v>
      </c>
      <c r="D42" s="317"/>
      <c r="E42" s="317"/>
      <c r="F42" s="317"/>
      <c r="G42" s="317"/>
      <c r="H42" s="317"/>
      <c r="I42" s="318"/>
      <c r="J42" s="109" t="s">
        <v>352</v>
      </c>
      <c r="K42" s="77">
        <v>0.08</v>
      </c>
      <c r="L42" s="105">
        <f>ROUND(O42+(O42*P42),2)</f>
        <v>331.7</v>
      </c>
      <c r="M42" s="86">
        <f>L42*K42</f>
        <v>26.536000000000001</v>
      </c>
      <c r="O42" s="83">
        <v>255.88</v>
      </c>
      <c r="P42" s="96">
        <v>0.29630000000000001</v>
      </c>
      <c r="Q42" s="27"/>
    </row>
    <row r="43" spans="1:17" s="2" customFormat="1" ht="24" customHeight="1" x14ac:dyDescent="0.2">
      <c r="A43" s="32" t="s">
        <v>58</v>
      </c>
      <c r="B43" s="71" t="s">
        <v>345</v>
      </c>
      <c r="C43" s="316" t="s">
        <v>346</v>
      </c>
      <c r="D43" s="317"/>
      <c r="E43" s="317"/>
      <c r="F43" s="317"/>
      <c r="G43" s="317"/>
      <c r="H43" s="317"/>
      <c r="I43" s="318"/>
      <c r="J43" s="109" t="s">
        <v>347</v>
      </c>
      <c r="K43" s="77">
        <v>2.84</v>
      </c>
      <c r="L43" s="105">
        <f>ROUND(O43+(O43*P43),2)</f>
        <v>11.3</v>
      </c>
      <c r="M43" s="86">
        <f>L43*K43</f>
        <v>32.091999999999999</v>
      </c>
      <c r="O43" s="83">
        <v>8.7200000000000006</v>
      </c>
      <c r="P43" s="96">
        <v>0.29630000000000001</v>
      </c>
      <c r="Q43" s="27"/>
    </row>
    <row r="44" spans="1:17" s="2" customFormat="1" ht="24" customHeight="1" x14ac:dyDescent="0.2">
      <c r="A44" s="32" t="s">
        <v>59</v>
      </c>
      <c r="B44" s="71" t="s">
        <v>348</v>
      </c>
      <c r="C44" s="316" t="s">
        <v>349</v>
      </c>
      <c r="D44" s="317"/>
      <c r="E44" s="317"/>
      <c r="F44" s="317"/>
      <c r="G44" s="317"/>
      <c r="H44" s="317"/>
      <c r="I44" s="318"/>
      <c r="J44" s="109" t="s">
        <v>347</v>
      </c>
      <c r="K44" s="77">
        <v>0.99</v>
      </c>
      <c r="L44" s="105">
        <f>ROUND(O44+(O44*P44),2)</f>
        <v>14.09</v>
      </c>
      <c r="M44" s="86">
        <f>L44*K44</f>
        <v>13.9491</v>
      </c>
      <c r="O44" s="83">
        <v>10.87</v>
      </c>
      <c r="P44" s="96">
        <v>0.29630000000000001</v>
      </c>
      <c r="Q44" s="27"/>
    </row>
    <row r="45" spans="1:17" s="2" customFormat="1" ht="24" customHeight="1" x14ac:dyDescent="0.2">
      <c r="A45" s="32" t="s">
        <v>63</v>
      </c>
      <c r="B45" s="71" t="s">
        <v>353</v>
      </c>
      <c r="C45" s="316" t="s">
        <v>354</v>
      </c>
      <c r="D45" s="317"/>
      <c r="E45" s="317"/>
      <c r="F45" s="317"/>
      <c r="G45" s="317"/>
      <c r="H45" s="317"/>
      <c r="I45" s="318"/>
      <c r="J45" s="109" t="s">
        <v>352</v>
      </c>
      <c r="K45" s="77">
        <v>0.08</v>
      </c>
      <c r="L45" s="105">
        <f>ROUND(O45+(O45*P45),2)</f>
        <v>198.9</v>
      </c>
      <c r="M45" s="86">
        <f>L45*K45</f>
        <v>15.912000000000001</v>
      </c>
      <c r="O45" s="83">
        <v>153.44</v>
      </c>
      <c r="P45" s="96">
        <v>0.29630000000000001</v>
      </c>
      <c r="Q45" s="27"/>
    </row>
    <row r="46" spans="1:17" s="2" customFormat="1" x14ac:dyDescent="0.2">
      <c r="A46" s="32"/>
      <c r="B46" s="71"/>
      <c r="C46" s="334" t="s">
        <v>16</v>
      </c>
      <c r="D46" s="335"/>
      <c r="E46" s="335"/>
      <c r="F46" s="335"/>
      <c r="G46" s="335"/>
      <c r="H46" s="335"/>
      <c r="I46" s="336"/>
      <c r="J46" s="10"/>
      <c r="K46" s="77"/>
      <c r="L46" s="78"/>
      <c r="M46" s="79">
        <f>SUM(M41:M45)</f>
        <v>143.2525</v>
      </c>
      <c r="O46" s="83"/>
      <c r="P46" s="96"/>
      <c r="Q46" s="27"/>
    </row>
    <row r="47" spans="1:17" s="2" customFormat="1" ht="12.75" customHeight="1" x14ac:dyDescent="0.2">
      <c r="A47" s="33">
        <v>7</v>
      </c>
      <c r="B47" s="71"/>
      <c r="C47" s="331" t="s">
        <v>280</v>
      </c>
      <c r="D47" s="332"/>
      <c r="E47" s="332"/>
      <c r="F47" s="332"/>
      <c r="G47" s="332"/>
      <c r="H47" s="332"/>
      <c r="I47" s="333"/>
      <c r="J47" s="109"/>
      <c r="K47" s="77"/>
      <c r="L47" s="105"/>
      <c r="M47" s="86"/>
      <c r="O47" s="83"/>
      <c r="P47" s="96"/>
      <c r="Q47" s="27"/>
    </row>
    <row r="48" spans="1:17" s="2" customFormat="1" ht="24" x14ac:dyDescent="0.2">
      <c r="A48" s="32" t="s">
        <v>24</v>
      </c>
      <c r="B48" s="29" t="s">
        <v>217</v>
      </c>
      <c r="C48" s="316" t="s">
        <v>218</v>
      </c>
      <c r="D48" s="317"/>
      <c r="E48" s="317"/>
      <c r="F48" s="317"/>
      <c r="G48" s="317"/>
      <c r="H48" s="317"/>
      <c r="I48" s="318"/>
      <c r="J48" s="109" t="s">
        <v>152</v>
      </c>
      <c r="K48" s="77">
        <v>9</v>
      </c>
      <c r="L48" s="105">
        <f>ROUND(O48+(O48*P48),2)</f>
        <v>30.61</v>
      </c>
      <c r="M48" s="86">
        <f>L48*K48</f>
        <v>275.49</v>
      </c>
      <c r="O48" s="89">
        <v>23.61</v>
      </c>
      <c r="P48" s="96">
        <v>0.29630000000000001</v>
      </c>
      <c r="Q48" s="27"/>
    </row>
    <row r="49" spans="1:17" s="2" customFormat="1" x14ac:dyDescent="0.2">
      <c r="A49" s="32"/>
      <c r="B49" s="29"/>
      <c r="C49" s="322" t="s">
        <v>16</v>
      </c>
      <c r="D49" s="323"/>
      <c r="E49" s="323"/>
      <c r="F49" s="323"/>
      <c r="G49" s="323"/>
      <c r="H49" s="323"/>
      <c r="I49" s="324"/>
      <c r="J49" s="109"/>
      <c r="K49" s="77"/>
      <c r="L49" s="87"/>
      <c r="M49" s="91">
        <f>SUM(M48)</f>
        <v>275.49</v>
      </c>
      <c r="P49" s="96"/>
      <c r="Q49" s="27"/>
    </row>
    <row r="50" spans="1:17" s="2" customFormat="1" ht="12.75" customHeight="1" x14ac:dyDescent="0.2">
      <c r="A50" s="33">
        <v>8</v>
      </c>
      <c r="B50" s="110"/>
      <c r="C50" s="327" t="s">
        <v>57</v>
      </c>
      <c r="D50" s="328"/>
      <c r="E50" s="328"/>
      <c r="F50" s="328"/>
      <c r="G50" s="328"/>
      <c r="H50" s="328"/>
      <c r="I50" s="329"/>
      <c r="J50" s="109"/>
      <c r="K50" s="77"/>
      <c r="L50" s="77"/>
      <c r="M50" s="91"/>
      <c r="P50" s="96"/>
      <c r="Q50" s="27"/>
    </row>
    <row r="51" spans="1:17" s="2" customFormat="1" ht="39" customHeight="1" x14ac:dyDescent="0.2">
      <c r="A51" s="32" t="s">
        <v>26</v>
      </c>
      <c r="B51" s="71" t="s">
        <v>219</v>
      </c>
      <c r="C51" s="316" t="s">
        <v>220</v>
      </c>
      <c r="D51" s="317"/>
      <c r="E51" s="317"/>
      <c r="F51" s="317"/>
      <c r="G51" s="317"/>
      <c r="H51" s="317"/>
      <c r="I51" s="318"/>
      <c r="J51" s="109" t="s">
        <v>159</v>
      </c>
      <c r="K51" s="77">
        <v>18.940000000000001</v>
      </c>
      <c r="L51" s="105">
        <f>ROUND(O51+(O51*P51),2)</f>
        <v>46.43</v>
      </c>
      <c r="M51" s="86">
        <f>L51*K51</f>
        <v>879.38420000000008</v>
      </c>
      <c r="O51" s="81">
        <v>35.82</v>
      </c>
      <c r="P51" s="96">
        <v>0.29630000000000001</v>
      </c>
      <c r="Q51" s="27"/>
    </row>
    <row r="52" spans="1:17" s="2" customFormat="1" ht="37.5" customHeight="1" x14ac:dyDescent="0.2">
      <c r="A52" s="32" t="s">
        <v>104</v>
      </c>
      <c r="B52" s="71" t="s">
        <v>279</v>
      </c>
      <c r="C52" s="316" t="s">
        <v>381</v>
      </c>
      <c r="D52" s="317"/>
      <c r="E52" s="317"/>
      <c r="F52" s="317"/>
      <c r="G52" s="317"/>
      <c r="H52" s="317"/>
      <c r="I52" s="318"/>
      <c r="J52" s="109" t="s">
        <v>159</v>
      </c>
      <c r="K52" s="77">
        <v>7.78</v>
      </c>
      <c r="L52" s="105">
        <f>ROUND(O52+(O52*P52),2)</f>
        <v>66.849999999999994</v>
      </c>
      <c r="M52" s="86">
        <f>L52*K52</f>
        <v>520.09299999999996</v>
      </c>
      <c r="O52" s="83">
        <v>51.57</v>
      </c>
      <c r="P52" s="96">
        <v>0.29630000000000001</v>
      </c>
      <c r="Q52" s="27"/>
    </row>
    <row r="53" spans="1:17" s="2" customFormat="1" ht="12.75" customHeight="1" x14ac:dyDescent="0.2">
      <c r="A53" s="32"/>
      <c r="B53" s="110"/>
      <c r="C53" s="322" t="s">
        <v>16</v>
      </c>
      <c r="D53" s="323"/>
      <c r="E53" s="323"/>
      <c r="F53" s="323"/>
      <c r="G53" s="323"/>
      <c r="H53" s="323"/>
      <c r="I53" s="324"/>
      <c r="J53" s="109"/>
      <c r="K53" s="77"/>
      <c r="L53" s="77"/>
      <c r="M53" s="91">
        <f>SUM(M51:M52)</f>
        <v>1399.4772</v>
      </c>
      <c r="P53" s="96"/>
      <c r="Q53" s="27"/>
    </row>
    <row r="54" spans="1:17" s="2" customFormat="1" ht="12.75" customHeight="1" x14ac:dyDescent="0.2">
      <c r="A54" s="33">
        <v>9</v>
      </c>
      <c r="B54" s="71"/>
      <c r="C54" s="331" t="s">
        <v>278</v>
      </c>
      <c r="D54" s="332"/>
      <c r="E54" s="332"/>
      <c r="F54" s="332"/>
      <c r="G54" s="332"/>
      <c r="H54" s="332"/>
      <c r="I54" s="333"/>
      <c r="J54" s="109"/>
      <c r="K54" s="77"/>
      <c r="L54" s="105"/>
      <c r="M54" s="86"/>
      <c r="O54" s="97"/>
      <c r="P54" s="96"/>
      <c r="Q54" s="27"/>
    </row>
    <row r="55" spans="1:17" s="2" customFormat="1" ht="24" x14ac:dyDescent="0.2">
      <c r="A55" s="32" t="s">
        <v>28</v>
      </c>
      <c r="B55" s="71" t="s">
        <v>150</v>
      </c>
      <c r="C55" s="316" t="s">
        <v>151</v>
      </c>
      <c r="D55" s="317"/>
      <c r="E55" s="317"/>
      <c r="F55" s="317"/>
      <c r="G55" s="317"/>
      <c r="H55" s="317"/>
      <c r="I55" s="318"/>
      <c r="J55" s="109" t="s">
        <v>152</v>
      </c>
      <c r="K55" s="77">
        <v>106.14</v>
      </c>
      <c r="L55" s="105">
        <f>ROUND(O55+(O55*P55),2)</f>
        <v>50.13</v>
      </c>
      <c r="M55" s="86">
        <f>L55*K55</f>
        <v>5320.7982000000002</v>
      </c>
      <c r="O55" s="80">
        <v>38.67</v>
      </c>
      <c r="P55" s="96">
        <v>0.29630000000000001</v>
      </c>
      <c r="Q55" s="27"/>
    </row>
    <row r="56" spans="1:17" s="2" customFormat="1" ht="24" x14ac:dyDescent="0.2">
      <c r="A56" s="32" t="s">
        <v>29</v>
      </c>
      <c r="B56" s="281" t="s">
        <v>554</v>
      </c>
      <c r="C56" s="369" t="s">
        <v>550</v>
      </c>
      <c r="D56" s="369"/>
      <c r="E56" s="369"/>
      <c r="F56" s="369"/>
      <c r="G56" s="369"/>
      <c r="H56" s="369"/>
      <c r="I56" s="370"/>
      <c r="J56" s="109" t="s">
        <v>152</v>
      </c>
      <c r="K56" s="77">
        <v>1</v>
      </c>
      <c r="L56" s="105">
        <f>ROUND(O56+(O56*P56),2)</f>
        <v>175.39</v>
      </c>
      <c r="M56" s="86">
        <f>L56*K56</f>
        <v>175.39</v>
      </c>
      <c r="O56" s="80">
        <v>135.30000000000001</v>
      </c>
      <c r="P56" s="96">
        <v>0.29630000000000001</v>
      </c>
      <c r="Q56" s="27"/>
    </row>
    <row r="57" spans="1:17" s="2" customFormat="1" ht="24" x14ac:dyDescent="0.2">
      <c r="A57" s="32" t="s">
        <v>30</v>
      </c>
      <c r="B57" s="71" t="s">
        <v>192</v>
      </c>
      <c r="C57" s="371" t="s">
        <v>191</v>
      </c>
      <c r="D57" s="372"/>
      <c r="E57" s="372"/>
      <c r="F57" s="372"/>
      <c r="G57" s="372"/>
      <c r="H57" s="372"/>
      <c r="I57" s="373"/>
      <c r="J57" s="109" t="s">
        <v>159</v>
      </c>
      <c r="K57" s="77">
        <v>5.89</v>
      </c>
      <c r="L57" s="105">
        <f>ROUND(O57+(O57*P57),2)</f>
        <v>391.28</v>
      </c>
      <c r="M57" s="86">
        <f>L57*K57</f>
        <v>2304.6391999999996</v>
      </c>
      <c r="O57" s="80">
        <v>301.83999999999997</v>
      </c>
      <c r="P57" s="96">
        <v>0.29630000000000001</v>
      </c>
      <c r="Q57" s="27"/>
    </row>
    <row r="58" spans="1:17" s="2" customFormat="1" x14ac:dyDescent="0.2">
      <c r="A58" s="32"/>
      <c r="B58" s="110"/>
      <c r="C58" s="322" t="s">
        <v>16</v>
      </c>
      <c r="D58" s="323"/>
      <c r="E58" s="323"/>
      <c r="F58" s="323"/>
      <c r="G58" s="323"/>
      <c r="H58" s="323"/>
      <c r="I58" s="324"/>
      <c r="J58" s="109"/>
      <c r="K58" s="77"/>
      <c r="L58" s="77"/>
      <c r="M58" s="91">
        <f>SUM(M55:M57)</f>
        <v>7800.8274000000001</v>
      </c>
      <c r="P58" s="96"/>
      <c r="Q58" s="27"/>
    </row>
    <row r="59" spans="1:17" s="2" customFormat="1" x14ac:dyDescent="0.2">
      <c r="A59" s="33">
        <v>10</v>
      </c>
      <c r="B59" s="110"/>
      <c r="C59" s="327" t="s">
        <v>4</v>
      </c>
      <c r="D59" s="328"/>
      <c r="E59" s="328"/>
      <c r="F59" s="328"/>
      <c r="G59" s="328"/>
      <c r="H59" s="328"/>
      <c r="I59" s="329"/>
      <c r="J59" s="109"/>
      <c r="K59" s="77"/>
      <c r="L59" s="77"/>
      <c r="M59" s="91"/>
      <c r="P59" s="96"/>
      <c r="Q59" s="27"/>
    </row>
    <row r="60" spans="1:17" s="2" customFormat="1" ht="24" x14ac:dyDescent="0.2">
      <c r="A60" s="32" t="s">
        <v>31</v>
      </c>
      <c r="B60" s="71" t="s">
        <v>221</v>
      </c>
      <c r="C60" s="316" t="s">
        <v>222</v>
      </c>
      <c r="D60" s="317"/>
      <c r="E60" s="317"/>
      <c r="F60" s="317"/>
      <c r="G60" s="317"/>
      <c r="H60" s="317"/>
      <c r="I60" s="318"/>
      <c r="J60" s="109" t="s">
        <v>159</v>
      </c>
      <c r="K60" s="77">
        <v>105.35</v>
      </c>
      <c r="L60" s="105">
        <f t="shared" ref="L60:L65" si="7">ROUND(O60+(O60*P60),2)</f>
        <v>3.93</v>
      </c>
      <c r="M60" s="86">
        <f>K60*L60</f>
        <v>414.02550000000002</v>
      </c>
      <c r="O60" s="80">
        <v>3.03</v>
      </c>
      <c r="P60" s="96">
        <v>0.29630000000000001</v>
      </c>
      <c r="Q60" s="27"/>
    </row>
    <row r="61" spans="1:17" s="2" customFormat="1" ht="39" customHeight="1" x14ac:dyDescent="0.2">
      <c r="A61" s="32" t="s">
        <v>32</v>
      </c>
      <c r="B61" s="71" t="s">
        <v>253</v>
      </c>
      <c r="C61" s="316" t="s">
        <v>254</v>
      </c>
      <c r="D61" s="317"/>
      <c r="E61" s="317"/>
      <c r="F61" s="317"/>
      <c r="G61" s="317"/>
      <c r="H61" s="317"/>
      <c r="I61" s="318"/>
      <c r="J61" s="109" t="s">
        <v>159</v>
      </c>
      <c r="K61" s="77">
        <v>43.74</v>
      </c>
      <c r="L61" s="105">
        <f t="shared" si="7"/>
        <v>27.08</v>
      </c>
      <c r="M61" s="86">
        <f>K61*L61</f>
        <v>1184.4792</v>
      </c>
      <c r="O61" s="98">
        <v>20.89</v>
      </c>
      <c r="P61" s="96">
        <v>0.29630000000000001</v>
      </c>
      <c r="Q61" s="27"/>
    </row>
    <row r="62" spans="1:17" s="2" customFormat="1" ht="24" x14ac:dyDescent="0.2">
      <c r="A62" s="32" t="s">
        <v>69</v>
      </c>
      <c r="B62" s="71" t="s">
        <v>223</v>
      </c>
      <c r="C62" s="316" t="s">
        <v>224</v>
      </c>
      <c r="D62" s="317"/>
      <c r="E62" s="317"/>
      <c r="F62" s="317"/>
      <c r="G62" s="317"/>
      <c r="H62" s="317"/>
      <c r="I62" s="318"/>
      <c r="J62" s="109" t="s">
        <v>159</v>
      </c>
      <c r="K62" s="77">
        <v>61.61</v>
      </c>
      <c r="L62" s="105">
        <f t="shared" si="7"/>
        <v>61.47</v>
      </c>
      <c r="M62" s="86">
        <f>K62*L62</f>
        <v>3787.1666999999998</v>
      </c>
      <c r="O62" s="80">
        <v>47.42</v>
      </c>
      <c r="P62" s="96">
        <v>0.29630000000000001</v>
      </c>
      <c r="Q62" s="27"/>
    </row>
    <row r="63" spans="1:17" s="2" customFormat="1" ht="24" x14ac:dyDescent="0.2">
      <c r="A63" s="32" t="s">
        <v>402</v>
      </c>
      <c r="B63" s="71" t="s">
        <v>319</v>
      </c>
      <c r="C63" s="316" t="s">
        <v>320</v>
      </c>
      <c r="D63" s="317"/>
      <c r="E63" s="317"/>
      <c r="F63" s="317"/>
      <c r="G63" s="317"/>
      <c r="H63" s="317"/>
      <c r="I63" s="318"/>
      <c r="J63" s="109" t="s">
        <v>159</v>
      </c>
      <c r="K63" s="77">
        <v>154.47</v>
      </c>
      <c r="L63" s="105">
        <f t="shared" si="7"/>
        <v>65.53</v>
      </c>
      <c r="M63" s="86">
        <f t="shared" ref="M63:M64" si="8">K63*L63</f>
        <v>10122.419100000001</v>
      </c>
      <c r="O63" s="99">
        <v>50.55</v>
      </c>
      <c r="P63" s="96">
        <v>0.29630000000000001</v>
      </c>
      <c r="Q63" s="27"/>
    </row>
    <row r="64" spans="1:17" s="2" customFormat="1" ht="24" x14ac:dyDescent="0.2">
      <c r="A64" s="32" t="s">
        <v>403</v>
      </c>
      <c r="B64" s="71" t="s">
        <v>379</v>
      </c>
      <c r="C64" s="316" t="s">
        <v>380</v>
      </c>
      <c r="D64" s="317"/>
      <c r="E64" s="317"/>
      <c r="F64" s="317"/>
      <c r="G64" s="317"/>
      <c r="H64" s="317"/>
      <c r="I64" s="318"/>
      <c r="J64" s="109" t="s">
        <v>159</v>
      </c>
      <c r="K64" s="77">
        <v>65.31</v>
      </c>
      <c r="L64" s="105">
        <f t="shared" si="7"/>
        <v>84.23</v>
      </c>
      <c r="M64" s="86">
        <f t="shared" si="8"/>
        <v>5501.0613000000003</v>
      </c>
      <c r="O64" s="184">
        <v>64.98</v>
      </c>
      <c r="P64" s="96">
        <v>0.29630000000000001</v>
      </c>
      <c r="Q64" s="27"/>
    </row>
    <row r="65" spans="1:17" s="2" customFormat="1" ht="24" x14ac:dyDescent="0.2">
      <c r="A65" s="32" t="s">
        <v>404</v>
      </c>
      <c r="B65" s="71" t="s">
        <v>382</v>
      </c>
      <c r="C65" s="316" t="s">
        <v>383</v>
      </c>
      <c r="D65" s="317"/>
      <c r="E65" s="317"/>
      <c r="F65" s="317"/>
      <c r="G65" s="317"/>
      <c r="H65" s="317"/>
      <c r="I65" s="318"/>
      <c r="J65" s="109" t="s">
        <v>152</v>
      </c>
      <c r="K65" s="77">
        <v>82.58</v>
      </c>
      <c r="L65" s="105">
        <f t="shared" si="7"/>
        <v>43.54</v>
      </c>
      <c r="M65" s="86">
        <f t="shared" ref="M65" si="9">K65*L65</f>
        <v>3595.5331999999999</v>
      </c>
      <c r="O65" s="184">
        <v>33.590000000000003</v>
      </c>
      <c r="P65" s="96">
        <v>0.29630000000000001</v>
      </c>
      <c r="Q65" s="27"/>
    </row>
    <row r="66" spans="1:17" s="2" customFormat="1" x14ac:dyDescent="0.2">
      <c r="A66" s="32"/>
      <c r="B66" s="110"/>
      <c r="C66" s="322" t="s">
        <v>16</v>
      </c>
      <c r="D66" s="323"/>
      <c r="E66" s="323"/>
      <c r="F66" s="323"/>
      <c r="G66" s="323"/>
      <c r="H66" s="323"/>
      <c r="I66" s="324"/>
      <c r="J66" s="109"/>
      <c r="K66" s="77"/>
      <c r="L66" s="77"/>
      <c r="M66" s="91">
        <f>SUM(M60:M65)</f>
        <v>24604.684999999998</v>
      </c>
      <c r="P66" s="96"/>
      <c r="Q66" s="27"/>
    </row>
    <row r="67" spans="1:17" s="2" customFormat="1" ht="12.75" customHeight="1" x14ac:dyDescent="0.2">
      <c r="A67" s="33">
        <v>11</v>
      </c>
      <c r="B67" s="71"/>
      <c r="C67" s="331" t="s">
        <v>551</v>
      </c>
      <c r="D67" s="332"/>
      <c r="E67" s="332"/>
      <c r="F67" s="332"/>
      <c r="G67" s="332"/>
      <c r="H67" s="332"/>
      <c r="I67" s="333"/>
      <c r="J67" s="109"/>
      <c r="K67" s="77"/>
      <c r="L67" s="105"/>
      <c r="M67" s="86"/>
      <c r="O67" s="97"/>
      <c r="P67" s="96"/>
      <c r="Q67" s="27"/>
    </row>
    <row r="68" spans="1:17" s="2" customFormat="1" ht="24" x14ac:dyDescent="0.2">
      <c r="A68" s="32" t="s">
        <v>33</v>
      </c>
      <c r="B68" s="71" t="s">
        <v>251</v>
      </c>
      <c r="C68" s="371" t="s">
        <v>252</v>
      </c>
      <c r="D68" s="372"/>
      <c r="E68" s="372"/>
      <c r="F68" s="372"/>
      <c r="G68" s="372"/>
      <c r="H68" s="372"/>
      <c r="I68" s="373"/>
      <c r="J68" s="109" t="s">
        <v>159</v>
      </c>
      <c r="K68" s="77">
        <v>62.79</v>
      </c>
      <c r="L68" s="105">
        <f>ROUND(O68+(O68*P68),2)</f>
        <v>36.32</v>
      </c>
      <c r="M68" s="86">
        <f>L68*K68</f>
        <v>2280.5328</v>
      </c>
      <c r="O68" s="97">
        <v>28.02</v>
      </c>
      <c r="P68" s="96">
        <v>0.29630000000000001</v>
      </c>
      <c r="Q68" s="27"/>
    </row>
    <row r="69" spans="1:17" s="2" customFormat="1" x14ac:dyDescent="0.2">
      <c r="A69" s="32"/>
      <c r="B69" s="71"/>
      <c r="C69" s="322" t="s">
        <v>16</v>
      </c>
      <c r="D69" s="323"/>
      <c r="E69" s="323"/>
      <c r="F69" s="323"/>
      <c r="G69" s="323"/>
      <c r="H69" s="323"/>
      <c r="I69" s="324"/>
      <c r="J69" s="109"/>
      <c r="K69" s="77"/>
      <c r="L69" s="77"/>
      <c r="M69" s="91">
        <f>SUM(M68)</f>
        <v>2280.5328</v>
      </c>
      <c r="O69" s="97"/>
      <c r="P69" s="96"/>
      <c r="Q69" s="27"/>
    </row>
    <row r="70" spans="1:17" s="2" customFormat="1" ht="12.75" customHeight="1" x14ac:dyDescent="0.2">
      <c r="A70" s="33">
        <v>12</v>
      </c>
      <c r="B70" s="110"/>
      <c r="C70" s="327" t="s">
        <v>371</v>
      </c>
      <c r="D70" s="328"/>
      <c r="E70" s="328"/>
      <c r="F70" s="328"/>
      <c r="G70" s="328"/>
      <c r="H70" s="328"/>
      <c r="I70" s="329"/>
      <c r="J70" s="109"/>
      <c r="K70" s="77"/>
      <c r="L70" s="77"/>
      <c r="M70" s="91"/>
      <c r="P70" s="96"/>
      <c r="Q70" s="27"/>
    </row>
    <row r="71" spans="1:17" s="2" customFormat="1" ht="24" x14ac:dyDescent="0.2">
      <c r="A71" s="32" t="s">
        <v>34</v>
      </c>
      <c r="B71" s="71" t="s">
        <v>162</v>
      </c>
      <c r="C71" s="316" t="s">
        <v>161</v>
      </c>
      <c r="D71" s="317"/>
      <c r="E71" s="317"/>
      <c r="F71" s="317"/>
      <c r="G71" s="317"/>
      <c r="H71" s="317"/>
      <c r="I71" s="318"/>
      <c r="J71" s="109" t="s">
        <v>148</v>
      </c>
      <c r="K71" s="77">
        <v>5</v>
      </c>
      <c r="L71" s="105">
        <f t="shared" ref="L71:L78" si="10">ROUND(O71+(O71*P71),2)</f>
        <v>284.38</v>
      </c>
      <c r="M71" s="86">
        <f t="shared" ref="M71:M78" si="11">L71*K71</f>
        <v>1421.9</v>
      </c>
      <c r="O71" s="80">
        <v>219.38</v>
      </c>
      <c r="P71" s="96">
        <v>0.29630000000000001</v>
      </c>
      <c r="Q71" s="27"/>
    </row>
    <row r="72" spans="1:17" s="2" customFormat="1" ht="37.5" customHeight="1" x14ac:dyDescent="0.2">
      <c r="A72" s="32" t="s">
        <v>35</v>
      </c>
      <c r="B72" s="163" t="s">
        <v>210</v>
      </c>
      <c r="C72" s="346" t="s">
        <v>211</v>
      </c>
      <c r="D72" s="347"/>
      <c r="E72" s="347"/>
      <c r="F72" s="347"/>
      <c r="G72" s="347"/>
      <c r="H72" s="347"/>
      <c r="I72" s="348"/>
      <c r="J72" s="109" t="s">
        <v>148</v>
      </c>
      <c r="K72" s="77">
        <v>5</v>
      </c>
      <c r="L72" s="105">
        <f t="shared" si="10"/>
        <v>818.35</v>
      </c>
      <c r="M72" s="86">
        <f t="shared" si="11"/>
        <v>4091.75</v>
      </c>
      <c r="O72" s="92">
        <v>631.29999999999995</v>
      </c>
      <c r="P72" s="96">
        <v>0.29630000000000001</v>
      </c>
      <c r="Q72" s="27"/>
    </row>
    <row r="73" spans="1:17" s="2" customFormat="1" ht="38.25" customHeight="1" x14ac:dyDescent="0.2">
      <c r="A73" s="32" t="s">
        <v>67</v>
      </c>
      <c r="B73" s="71" t="s">
        <v>138</v>
      </c>
      <c r="C73" s="316" t="s">
        <v>149</v>
      </c>
      <c r="D73" s="317"/>
      <c r="E73" s="317"/>
      <c r="F73" s="317"/>
      <c r="G73" s="317"/>
      <c r="H73" s="317"/>
      <c r="I73" s="318"/>
      <c r="J73" s="109" t="s">
        <v>159</v>
      </c>
      <c r="K73" s="77">
        <v>14.85</v>
      </c>
      <c r="L73" s="105">
        <f t="shared" si="10"/>
        <v>277.52</v>
      </c>
      <c r="M73" s="86">
        <f t="shared" si="11"/>
        <v>4121.1719999999996</v>
      </c>
      <c r="O73" s="80">
        <v>214.09</v>
      </c>
      <c r="P73" s="96">
        <v>0.29630000000000001</v>
      </c>
      <c r="Q73" s="27"/>
    </row>
    <row r="74" spans="1:17" s="2" customFormat="1" ht="27.75" customHeight="1" x14ac:dyDescent="0.2">
      <c r="A74" s="32" t="s">
        <v>68</v>
      </c>
      <c r="B74" s="71" t="s">
        <v>158</v>
      </c>
      <c r="C74" s="316" t="s">
        <v>157</v>
      </c>
      <c r="D74" s="317"/>
      <c r="E74" s="317"/>
      <c r="F74" s="317"/>
      <c r="G74" s="317"/>
      <c r="H74" s="317"/>
      <c r="I74" s="318"/>
      <c r="J74" s="109" t="s">
        <v>159</v>
      </c>
      <c r="K74" s="77">
        <v>0.3</v>
      </c>
      <c r="L74" s="105">
        <f t="shared" si="10"/>
        <v>451.8</v>
      </c>
      <c r="M74" s="86">
        <f>L74*K74</f>
        <v>135.54</v>
      </c>
      <c r="O74" s="80">
        <v>348.53</v>
      </c>
      <c r="P74" s="96">
        <v>0.29630000000000001</v>
      </c>
      <c r="Q74" s="27"/>
    </row>
    <row r="75" spans="1:17" s="2" customFormat="1" ht="24" x14ac:dyDescent="0.2">
      <c r="A75" s="32" t="s">
        <v>294</v>
      </c>
      <c r="B75" s="163" t="s">
        <v>203</v>
      </c>
      <c r="C75" s="346" t="s">
        <v>204</v>
      </c>
      <c r="D75" s="347"/>
      <c r="E75" s="347"/>
      <c r="F75" s="347"/>
      <c r="G75" s="347"/>
      <c r="H75" s="347"/>
      <c r="I75" s="348"/>
      <c r="J75" s="109" t="s">
        <v>159</v>
      </c>
      <c r="K75" s="77">
        <v>1.75</v>
      </c>
      <c r="L75" s="105">
        <f t="shared" si="10"/>
        <v>207.46</v>
      </c>
      <c r="M75" s="86">
        <f t="shared" si="11"/>
        <v>363.05500000000001</v>
      </c>
      <c r="O75" s="93">
        <v>160.04</v>
      </c>
      <c r="P75" s="96">
        <v>0.29630000000000001</v>
      </c>
      <c r="Q75" s="27"/>
    </row>
    <row r="76" spans="1:17" s="2" customFormat="1" ht="24" x14ac:dyDescent="0.2">
      <c r="A76" s="32" t="s">
        <v>295</v>
      </c>
      <c r="B76" s="29" t="s">
        <v>235</v>
      </c>
      <c r="C76" s="316" t="s">
        <v>255</v>
      </c>
      <c r="D76" s="317"/>
      <c r="E76" s="317"/>
      <c r="F76" s="317"/>
      <c r="G76" s="317"/>
      <c r="H76" s="317"/>
      <c r="I76" s="318"/>
      <c r="J76" s="109" t="s">
        <v>159</v>
      </c>
      <c r="K76" s="77">
        <v>1.75</v>
      </c>
      <c r="L76" s="105">
        <f t="shared" si="10"/>
        <v>225.13</v>
      </c>
      <c r="M76" s="86">
        <f t="shared" si="11"/>
        <v>393.97749999999996</v>
      </c>
      <c r="O76" s="90">
        <v>173.67</v>
      </c>
      <c r="P76" s="96">
        <v>0.29630000000000001</v>
      </c>
      <c r="Q76" s="27"/>
    </row>
    <row r="77" spans="1:17" s="2" customFormat="1" ht="24" x14ac:dyDescent="0.2">
      <c r="A77" s="32" t="s">
        <v>296</v>
      </c>
      <c r="B77" s="163" t="s">
        <v>205</v>
      </c>
      <c r="C77" s="319" t="s">
        <v>206</v>
      </c>
      <c r="D77" s="320"/>
      <c r="E77" s="320"/>
      <c r="F77" s="320"/>
      <c r="G77" s="320"/>
      <c r="H77" s="320"/>
      <c r="I77" s="321"/>
      <c r="J77" s="109" t="s">
        <v>159</v>
      </c>
      <c r="K77" s="77">
        <v>22.87</v>
      </c>
      <c r="L77" s="105">
        <f t="shared" si="10"/>
        <v>298.5</v>
      </c>
      <c r="M77" s="86">
        <f t="shared" si="11"/>
        <v>6826.6950000000006</v>
      </c>
      <c r="O77" s="94">
        <v>230.27</v>
      </c>
      <c r="P77" s="96">
        <v>0.29630000000000001</v>
      </c>
      <c r="Q77" s="27"/>
    </row>
    <row r="78" spans="1:17" s="2" customFormat="1" ht="24" x14ac:dyDescent="0.2">
      <c r="A78" s="32" t="s">
        <v>363</v>
      </c>
      <c r="B78" s="29" t="s">
        <v>208</v>
      </c>
      <c r="C78" s="352" t="s">
        <v>209</v>
      </c>
      <c r="D78" s="353"/>
      <c r="E78" s="353"/>
      <c r="F78" s="353"/>
      <c r="G78" s="353"/>
      <c r="H78" s="353"/>
      <c r="I78" s="354"/>
      <c r="J78" s="109" t="s">
        <v>159</v>
      </c>
      <c r="K78" s="77">
        <v>2.48</v>
      </c>
      <c r="L78" s="105">
        <f t="shared" si="10"/>
        <v>475.31</v>
      </c>
      <c r="M78" s="86">
        <f t="shared" si="11"/>
        <v>1178.7688000000001</v>
      </c>
      <c r="O78" s="95">
        <v>366.67</v>
      </c>
      <c r="P78" s="96">
        <v>0.29630000000000001</v>
      </c>
      <c r="Q78" s="27"/>
    </row>
    <row r="79" spans="1:17" s="2" customFormat="1" ht="24" x14ac:dyDescent="0.2">
      <c r="A79" s="32" t="s">
        <v>405</v>
      </c>
      <c r="B79" s="71" t="s">
        <v>154</v>
      </c>
      <c r="C79" s="319" t="s">
        <v>153</v>
      </c>
      <c r="D79" s="320"/>
      <c r="E79" s="320"/>
      <c r="F79" s="320"/>
      <c r="G79" s="320"/>
      <c r="H79" s="320"/>
      <c r="I79" s="321"/>
      <c r="J79" s="109" t="s">
        <v>148</v>
      </c>
      <c r="K79" s="77">
        <v>1</v>
      </c>
      <c r="L79" s="105">
        <f>ROUND(O79+(O79*P79),2)</f>
        <v>2630.06</v>
      </c>
      <c r="M79" s="86">
        <f>L79*K79</f>
        <v>2630.06</v>
      </c>
      <c r="O79" s="80">
        <v>2028.9</v>
      </c>
      <c r="P79" s="96">
        <v>0.29630000000000001</v>
      </c>
      <c r="Q79" s="27"/>
    </row>
    <row r="80" spans="1:17" s="2" customFormat="1" ht="24" x14ac:dyDescent="0.2">
      <c r="A80" s="32" t="s">
        <v>406</v>
      </c>
      <c r="B80" s="29" t="s">
        <v>263</v>
      </c>
      <c r="C80" s="346" t="s">
        <v>264</v>
      </c>
      <c r="D80" s="347"/>
      <c r="E80" s="347"/>
      <c r="F80" s="347"/>
      <c r="G80" s="347"/>
      <c r="H80" s="347"/>
      <c r="I80" s="348"/>
      <c r="J80" s="109" t="s">
        <v>247</v>
      </c>
      <c r="K80" s="77">
        <v>1.26</v>
      </c>
      <c r="L80" s="105">
        <f>ROUND(O80+(O80*P80),2)</f>
        <v>449.32</v>
      </c>
      <c r="M80" s="86">
        <f>L80*K80</f>
        <v>566.14319999999998</v>
      </c>
      <c r="O80" s="106">
        <v>346.62</v>
      </c>
      <c r="P80" s="96">
        <v>0.29630000000000001</v>
      </c>
      <c r="Q80" s="27"/>
    </row>
    <row r="81" spans="1:17" s="2" customFormat="1" x14ac:dyDescent="0.2">
      <c r="A81" s="32"/>
      <c r="B81" s="110"/>
      <c r="C81" s="322" t="s">
        <v>16</v>
      </c>
      <c r="D81" s="323"/>
      <c r="E81" s="323"/>
      <c r="F81" s="323"/>
      <c r="G81" s="323"/>
      <c r="H81" s="323"/>
      <c r="I81" s="324"/>
      <c r="J81" s="109"/>
      <c r="K81" s="77"/>
      <c r="L81" s="77"/>
      <c r="M81" s="91">
        <f>SUM(M71:M80)</f>
        <v>21729.061500000003</v>
      </c>
      <c r="P81" s="96"/>
      <c r="Q81" s="27"/>
    </row>
    <row r="82" spans="1:17" s="2" customFormat="1" x14ac:dyDescent="0.2">
      <c r="A82" s="33">
        <v>13</v>
      </c>
      <c r="B82" s="110"/>
      <c r="C82" s="327" t="s">
        <v>6</v>
      </c>
      <c r="D82" s="328"/>
      <c r="E82" s="328"/>
      <c r="F82" s="328"/>
      <c r="G82" s="328"/>
      <c r="H82" s="328"/>
      <c r="I82" s="329"/>
      <c r="J82" s="109"/>
      <c r="K82" s="77"/>
      <c r="L82" s="77"/>
      <c r="M82" s="91"/>
      <c r="P82" s="96"/>
      <c r="Q82" s="27"/>
    </row>
    <row r="83" spans="1:17" s="2" customFormat="1" ht="24" x14ac:dyDescent="0.2">
      <c r="A83" s="32" t="s">
        <v>36</v>
      </c>
      <c r="B83" s="29" t="s">
        <v>212</v>
      </c>
      <c r="C83" s="316" t="s">
        <v>213</v>
      </c>
      <c r="D83" s="317"/>
      <c r="E83" s="317"/>
      <c r="F83" s="317"/>
      <c r="G83" s="317"/>
      <c r="H83" s="317"/>
      <c r="I83" s="318"/>
      <c r="J83" s="109" t="s">
        <v>148</v>
      </c>
      <c r="K83" s="77">
        <v>1</v>
      </c>
      <c r="L83" s="105">
        <f>ROUND(O83+(O83*P83),2)</f>
        <v>308.58</v>
      </c>
      <c r="M83" s="86">
        <f>L83*K83</f>
        <v>308.58</v>
      </c>
      <c r="O83" s="93">
        <v>238.05</v>
      </c>
      <c r="P83" s="96">
        <v>0.29630000000000001</v>
      </c>
      <c r="Q83" s="27"/>
    </row>
    <row r="84" spans="1:17" s="2" customFormat="1" ht="35.25" customHeight="1" x14ac:dyDescent="0.2">
      <c r="A84" s="32" t="s">
        <v>297</v>
      </c>
      <c r="B84" s="71" t="s">
        <v>172</v>
      </c>
      <c r="C84" s="316" t="s">
        <v>171</v>
      </c>
      <c r="D84" s="317"/>
      <c r="E84" s="317"/>
      <c r="F84" s="317"/>
      <c r="G84" s="317"/>
      <c r="H84" s="317"/>
      <c r="I84" s="318"/>
      <c r="J84" s="109" t="s">
        <v>148</v>
      </c>
      <c r="K84" s="77">
        <v>9</v>
      </c>
      <c r="L84" s="105">
        <f t="shared" ref="L84:L90" si="12">ROUND(O84+(O84*P84),2)</f>
        <v>139.69</v>
      </c>
      <c r="M84" s="86">
        <f>L84*K84</f>
        <v>1257.21</v>
      </c>
      <c r="O84" s="80">
        <v>107.76</v>
      </c>
      <c r="P84" s="96">
        <v>0.29630000000000001</v>
      </c>
      <c r="Q84" s="27"/>
    </row>
    <row r="85" spans="1:17" s="2" customFormat="1" ht="36" customHeight="1" x14ac:dyDescent="0.2">
      <c r="A85" s="32" t="s">
        <v>298</v>
      </c>
      <c r="B85" s="71" t="s">
        <v>276</v>
      </c>
      <c r="C85" s="316" t="s">
        <v>277</v>
      </c>
      <c r="D85" s="317"/>
      <c r="E85" s="317"/>
      <c r="F85" s="317"/>
      <c r="G85" s="317"/>
      <c r="H85" s="317"/>
      <c r="I85" s="318"/>
      <c r="J85" s="109" t="s">
        <v>148</v>
      </c>
      <c r="K85" s="77">
        <v>2</v>
      </c>
      <c r="L85" s="105">
        <f t="shared" si="12"/>
        <v>156.27000000000001</v>
      </c>
      <c r="M85" s="86">
        <f>L85*K85</f>
        <v>312.54000000000002</v>
      </c>
      <c r="O85" s="80">
        <v>120.55</v>
      </c>
      <c r="P85" s="96">
        <v>0.29630000000000001</v>
      </c>
      <c r="Q85" s="27"/>
    </row>
    <row r="86" spans="1:17" s="2" customFormat="1" ht="24" x14ac:dyDescent="0.2">
      <c r="A86" s="32" t="s">
        <v>396</v>
      </c>
      <c r="B86" s="71" t="s">
        <v>173</v>
      </c>
      <c r="C86" s="316" t="s">
        <v>66</v>
      </c>
      <c r="D86" s="317"/>
      <c r="E86" s="317"/>
      <c r="F86" s="317"/>
      <c r="G86" s="317"/>
      <c r="H86" s="317"/>
      <c r="I86" s="318"/>
      <c r="J86" s="109" t="s">
        <v>148</v>
      </c>
      <c r="K86" s="77">
        <v>18</v>
      </c>
      <c r="L86" s="105">
        <f t="shared" si="12"/>
        <v>167.59</v>
      </c>
      <c r="M86" s="86">
        <f>L86*K86</f>
        <v>3016.62</v>
      </c>
      <c r="O86" s="80">
        <v>129.28</v>
      </c>
      <c r="P86" s="96">
        <v>0.29630000000000001</v>
      </c>
      <c r="Q86" s="27"/>
    </row>
    <row r="87" spans="1:17" s="2" customFormat="1" ht="24" customHeight="1" x14ac:dyDescent="0.2">
      <c r="A87" s="32" t="s">
        <v>299</v>
      </c>
      <c r="B87" s="71" t="s">
        <v>187</v>
      </c>
      <c r="C87" s="349" t="s">
        <v>188</v>
      </c>
      <c r="D87" s="350"/>
      <c r="E87" s="350"/>
      <c r="F87" s="350"/>
      <c r="G87" s="350"/>
      <c r="H87" s="350"/>
      <c r="I87" s="351"/>
      <c r="J87" s="109" t="s">
        <v>148</v>
      </c>
      <c r="K87" s="77">
        <v>10</v>
      </c>
      <c r="L87" s="105">
        <f t="shared" si="12"/>
        <v>98.54</v>
      </c>
      <c r="M87" s="86">
        <f>L87*K87</f>
        <v>985.40000000000009</v>
      </c>
      <c r="O87" s="80">
        <v>76.02</v>
      </c>
      <c r="P87" s="96">
        <v>0.29630000000000001</v>
      </c>
      <c r="Q87" s="27"/>
    </row>
    <row r="88" spans="1:17" s="2" customFormat="1" ht="24" x14ac:dyDescent="0.2">
      <c r="A88" s="32" t="s">
        <v>300</v>
      </c>
      <c r="B88" s="29" t="s">
        <v>274</v>
      </c>
      <c r="C88" s="316" t="s">
        <v>553</v>
      </c>
      <c r="D88" s="317"/>
      <c r="E88" s="317"/>
      <c r="F88" s="317"/>
      <c r="G88" s="317"/>
      <c r="H88" s="317"/>
      <c r="I88" s="318"/>
      <c r="J88" s="109" t="s">
        <v>148</v>
      </c>
      <c r="K88" s="77">
        <v>2</v>
      </c>
      <c r="L88" s="105">
        <f t="shared" si="12"/>
        <v>85.15</v>
      </c>
      <c r="M88" s="86">
        <f t="shared" ref="M88:M90" si="13">L88*K88</f>
        <v>170.3</v>
      </c>
      <c r="O88" s="112">
        <v>65.69</v>
      </c>
      <c r="P88" s="96">
        <v>0.29630000000000001</v>
      </c>
      <c r="Q88" s="27"/>
    </row>
    <row r="89" spans="1:17" s="2" customFormat="1" ht="24" x14ac:dyDescent="0.2">
      <c r="A89" s="32" t="s">
        <v>367</v>
      </c>
      <c r="B89" s="29" t="s">
        <v>364</v>
      </c>
      <c r="C89" s="316" t="s">
        <v>365</v>
      </c>
      <c r="D89" s="317"/>
      <c r="E89" s="317"/>
      <c r="F89" s="317"/>
      <c r="G89" s="317"/>
      <c r="H89" s="317"/>
      <c r="I89" s="318"/>
      <c r="J89" s="109" t="s">
        <v>271</v>
      </c>
      <c r="K89" s="77">
        <v>2</v>
      </c>
      <c r="L89" s="105">
        <f>ROUND(O89+(O89*P89),2)</f>
        <v>261.85000000000002</v>
      </c>
      <c r="M89" s="86">
        <f>L89*K89</f>
        <v>523.70000000000005</v>
      </c>
      <c r="O89" s="98">
        <v>202</v>
      </c>
      <c r="P89" s="96">
        <v>0.29630000000000001</v>
      </c>
      <c r="Q89" s="27"/>
    </row>
    <row r="90" spans="1:17" s="2" customFormat="1" ht="24" customHeight="1" x14ac:dyDescent="0.2">
      <c r="A90" s="32" t="s">
        <v>397</v>
      </c>
      <c r="B90" s="29" t="s">
        <v>361</v>
      </c>
      <c r="C90" s="316" t="s">
        <v>362</v>
      </c>
      <c r="D90" s="317"/>
      <c r="E90" s="317"/>
      <c r="F90" s="317"/>
      <c r="G90" s="317"/>
      <c r="H90" s="317"/>
      <c r="I90" s="318"/>
      <c r="J90" s="109" t="s">
        <v>148</v>
      </c>
      <c r="K90" s="77">
        <v>1</v>
      </c>
      <c r="L90" s="105">
        <f t="shared" si="12"/>
        <v>93.24</v>
      </c>
      <c r="M90" s="86">
        <f t="shared" si="13"/>
        <v>93.24</v>
      </c>
      <c r="O90" s="112">
        <v>71.930000000000007</v>
      </c>
      <c r="P90" s="96">
        <v>0.29630000000000001</v>
      </c>
      <c r="Q90" s="27"/>
    </row>
    <row r="91" spans="1:17" s="2" customFormat="1" x14ac:dyDescent="0.2">
      <c r="A91" s="32"/>
      <c r="B91" s="110"/>
      <c r="C91" s="322" t="s">
        <v>65</v>
      </c>
      <c r="D91" s="323"/>
      <c r="E91" s="323"/>
      <c r="F91" s="323"/>
      <c r="G91" s="323"/>
      <c r="H91" s="323"/>
      <c r="I91" s="324"/>
      <c r="J91" s="109"/>
      <c r="K91" s="77"/>
      <c r="L91" s="77"/>
      <c r="M91" s="91">
        <f>SUM(M83:M90)</f>
        <v>6667.59</v>
      </c>
      <c r="P91" s="96"/>
      <c r="Q91" s="27"/>
    </row>
    <row r="92" spans="1:17" s="2" customFormat="1" x14ac:dyDescent="0.2">
      <c r="A92" s="33">
        <v>14</v>
      </c>
      <c r="B92" s="110"/>
      <c r="C92" s="327" t="s">
        <v>559</v>
      </c>
      <c r="D92" s="328"/>
      <c r="E92" s="328"/>
      <c r="F92" s="328"/>
      <c r="G92" s="328"/>
      <c r="H92" s="328"/>
      <c r="I92" s="329"/>
      <c r="J92" s="109"/>
      <c r="K92" s="77"/>
      <c r="L92" s="77"/>
      <c r="M92" s="91"/>
      <c r="P92" s="96"/>
      <c r="Q92" s="27"/>
    </row>
    <row r="93" spans="1:17" s="2" customFormat="1" ht="24" x14ac:dyDescent="0.2">
      <c r="A93" s="32" t="s">
        <v>301</v>
      </c>
      <c r="B93" s="71" t="s">
        <v>560</v>
      </c>
      <c r="C93" s="319" t="s">
        <v>563</v>
      </c>
      <c r="D93" s="320"/>
      <c r="E93" s="320"/>
      <c r="F93" s="320"/>
      <c r="G93" s="320"/>
      <c r="H93" s="320"/>
      <c r="I93" s="321"/>
      <c r="J93" s="109" t="s">
        <v>148</v>
      </c>
      <c r="K93" s="77">
        <v>1</v>
      </c>
      <c r="L93" s="105">
        <f t="shared" ref="L93" si="14">ROUND(O93+(O93*P93),2)</f>
        <v>26.85</v>
      </c>
      <c r="M93" s="86">
        <f t="shared" ref="M93" si="15">L93*K93</f>
        <v>26.85</v>
      </c>
      <c r="O93" s="2">
        <v>20.71</v>
      </c>
      <c r="P93" s="96">
        <v>0.29630000000000001</v>
      </c>
      <c r="Q93" s="27"/>
    </row>
    <row r="94" spans="1:17" s="2" customFormat="1" ht="24" x14ac:dyDescent="0.2">
      <c r="A94" s="32" t="s">
        <v>398</v>
      </c>
      <c r="B94" s="71" t="s">
        <v>561</v>
      </c>
      <c r="C94" s="319" t="s">
        <v>564</v>
      </c>
      <c r="D94" s="320"/>
      <c r="E94" s="320"/>
      <c r="F94" s="320"/>
      <c r="G94" s="320"/>
      <c r="H94" s="320"/>
      <c r="I94" s="321"/>
      <c r="J94" s="109" t="s">
        <v>148</v>
      </c>
      <c r="K94" s="77">
        <v>1</v>
      </c>
      <c r="L94" s="105">
        <f t="shared" ref="L94:L95" si="16">ROUND(O94+(O94*P94),2)</f>
        <v>11.95</v>
      </c>
      <c r="M94" s="86">
        <f t="shared" ref="M94:M95" si="17">L94*K94</f>
        <v>11.95</v>
      </c>
      <c r="O94" s="2">
        <v>9.2200000000000006</v>
      </c>
      <c r="P94" s="96">
        <v>0.29630000000000001</v>
      </c>
      <c r="Q94" s="27"/>
    </row>
    <row r="95" spans="1:17" s="2" customFormat="1" ht="24" x14ac:dyDescent="0.2">
      <c r="A95" s="32" t="s">
        <v>399</v>
      </c>
      <c r="B95" s="71" t="s">
        <v>562</v>
      </c>
      <c r="C95" s="319" t="s">
        <v>565</v>
      </c>
      <c r="D95" s="320"/>
      <c r="E95" s="320"/>
      <c r="F95" s="320"/>
      <c r="G95" s="320"/>
      <c r="H95" s="320"/>
      <c r="I95" s="321"/>
      <c r="J95" s="109" t="s">
        <v>152</v>
      </c>
      <c r="K95" s="77">
        <v>12</v>
      </c>
      <c r="L95" s="105">
        <f t="shared" si="16"/>
        <v>3.16</v>
      </c>
      <c r="M95" s="86">
        <f t="shared" si="17"/>
        <v>37.92</v>
      </c>
      <c r="O95" s="2">
        <v>2.44</v>
      </c>
      <c r="P95" s="96">
        <v>0.29630000000000001</v>
      </c>
      <c r="Q95" s="27"/>
    </row>
    <row r="96" spans="1:17" s="2" customFormat="1" x14ac:dyDescent="0.2">
      <c r="A96" s="32"/>
      <c r="B96" s="110"/>
      <c r="C96" s="322" t="s">
        <v>65</v>
      </c>
      <c r="D96" s="323"/>
      <c r="E96" s="323"/>
      <c r="F96" s="323"/>
      <c r="G96" s="323"/>
      <c r="H96" s="323"/>
      <c r="I96" s="324"/>
      <c r="J96" s="109"/>
      <c r="K96" s="77"/>
      <c r="L96" s="77"/>
      <c r="M96" s="91">
        <f>SUM(M93:M95)</f>
        <v>76.72</v>
      </c>
      <c r="P96" s="96"/>
      <c r="Q96" s="27"/>
    </row>
    <row r="97" spans="1:18" s="2" customFormat="1" x14ac:dyDescent="0.2">
      <c r="A97" s="33">
        <v>15</v>
      </c>
      <c r="B97" s="172"/>
      <c r="C97" s="380" t="s">
        <v>326</v>
      </c>
      <c r="D97" s="381"/>
      <c r="E97" s="381"/>
      <c r="F97" s="381"/>
      <c r="G97" s="381"/>
      <c r="H97" s="381"/>
      <c r="I97" s="382"/>
      <c r="J97" s="173"/>
      <c r="K97" s="167"/>
      <c r="L97" s="173"/>
      <c r="M97" s="174"/>
      <c r="O97" s="177"/>
      <c r="P97" s="96"/>
      <c r="Q97" s="179"/>
      <c r="R97" s="180"/>
    </row>
    <row r="98" spans="1:18" s="2" customFormat="1" ht="24" x14ac:dyDescent="0.2">
      <c r="A98" s="32" t="s">
        <v>302</v>
      </c>
      <c r="B98" s="271" t="s">
        <v>448</v>
      </c>
      <c r="C98" s="383" t="s">
        <v>449</v>
      </c>
      <c r="D98" s="384"/>
      <c r="E98" s="384"/>
      <c r="F98" s="384"/>
      <c r="G98" s="384"/>
      <c r="H98" s="384"/>
      <c r="I98" s="385"/>
      <c r="J98" s="272" t="s">
        <v>148</v>
      </c>
      <c r="K98" s="77">
        <v>1</v>
      </c>
      <c r="L98" s="105">
        <f t="shared" ref="L98" si="18">ROUND(O98+(O98*P98),2)</f>
        <v>843.66</v>
      </c>
      <c r="M98" s="86">
        <f t="shared" ref="M98" si="19">L98*K98</f>
        <v>843.66</v>
      </c>
      <c r="O98" s="177">
        <v>650.82000000000005</v>
      </c>
      <c r="P98" s="96">
        <v>0.29630000000000001</v>
      </c>
      <c r="Q98" s="179"/>
      <c r="R98" s="180"/>
    </row>
    <row r="99" spans="1:18" s="2" customFormat="1" ht="24" x14ac:dyDescent="0.2">
      <c r="A99" s="32" t="s">
        <v>407</v>
      </c>
      <c r="B99" s="271" t="s">
        <v>341</v>
      </c>
      <c r="C99" s="383" t="s">
        <v>342</v>
      </c>
      <c r="D99" s="384"/>
      <c r="E99" s="384"/>
      <c r="F99" s="384"/>
      <c r="G99" s="384"/>
      <c r="H99" s="384"/>
      <c r="I99" s="385"/>
      <c r="J99" s="272" t="s">
        <v>27</v>
      </c>
      <c r="K99" s="77">
        <v>38.47</v>
      </c>
      <c r="L99" s="105">
        <f t="shared" ref="L99:L107" si="20">ROUND(O99+(O99*P99),2)</f>
        <v>38.880000000000003</v>
      </c>
      <c r="M99" s="86">
        <f t="shared" ref="M99:M107" si="21">L99*K99</f>
        <v>1495.7136</v>
      </c>
      <c r="O99" s="177">
        <v>29.99</v>
      </c>
      <c r="P99" s="96">
        <v>0.29630000000000001</v>
      </c>
      <c r="Q99" s="179"/>
      <c r="R99" s="180"/>
    </row>
    <row r="100" spans="1:18" s="2" customFormat="1" ht="24" customHeight="1" x14ac:dyDescent="0.2">
      <c r="A100" s="32" t="s">
        <v>408</v>
      </c>
      <c r="B100" s="271" t="s">
        <v>327</v>
      </c>
      <c r="C100" s="383" t="s">
        <v>328</v>
      </c>
      <c r="D100" s="384"/>
      <c r="E100" s="384"/>
      <c r="F100" s="384"/>
      <c r="G100" s="384"/>
      <c r="H100" s="384"/>
      <c r="I100" s="385"/>
      <c r="J100" s="272" t="s">
        <v>27</v>
      </c>
      <c r="K100" s="77">
        <v>59.38</v>
      </c>
      <c r="L100" s="105">
        <f t="shared" si="20"/>
        <v>73.790000000000006</v>
      </c>
      <c r="M100" s="86">
        <f t="shared" si="21"/>
        <v>4381.650200000001</v>
      </c>
      <c r="O100" s="177">
        <v>56.92</v>
      </c>
      <c r="P100" s="96">
        <v>0.29630000000000001</v>
      </c>
      <c r="Q100" s="179"/>
      <c r="R100" s="180"/>
    </row>
    <row r="101" spans="1:18" s="2" customFormat="1" ht="24" customHeight="1" x14ac:dyDescent="0.2">
      <c r="A101" s="32" t="s">
        <v>409</v>
      </c>
      <c r="B101" s="271" t="s">
        <v>329</v>
      </c>
      <c r="C101" s="383" t="s">
        <v>330</v>
      </c>
      <c r="D101" s="384"/>
      <c r="E101" s="384"/>
      <c r="F101" s="384"/>
      <c r="G101" s="384"/>
      <c r="H101" s="384"/>
      <c r="I101" s="385"/>
      <c r="J101" s="272" t="s">
        <v>25</v>
      </c>
      <c r="K101" s="77">
        <v>4</v>
      </c>
      <c r="L101" s="105">
        <f t="shared" si="20"/>
        <v>126.67</v>
      </c>
      <c r="M101" s="86">
        <f t="shared" si="21"/>
        <v>506.68</v>
      </c>
      <c r="O101" s="177">
        <v>97.72</v>
      </c>
      <c r="P101" s="96">
        <v>0.29630000000000001</v>
      </c>
      <c r="Q101" s="179"/>
      <c r="R101" s="180"/>
    </row>
    <row r="102" spans="1:18" s="2" customFormat="1" ht="24" customHeight="1" x14ac:dyDescent="0.2">
      <c r="A102" s="32" t="s">
        <v>410</v>
      </c>
      <c r="B102" s="271" t="s">
        <v>391</v>
      </c>
      <c r="C102" s="383" t="s">
        <v>392</v>
      </c>
      <c r="D102" s="384"/>
      <c r="E102" s="384"/>
      <c r="F102" s="384"/>
      <c r="G102" s="384"/>
      <c r="H102" s="384"/>
      <c r="I102" s="385"/>
      <c r="J102" s="272" t="s">
        <v>25</v>
      </c>
      <c r="K102" s="77">
        <v>4</v>
      </c>
      <c r="L102" s="105">
        <f t="shared" si="20"/>
        <v>53.47</v>
      </c>
      <c r="M102" s="86">
        <f t="shared" si="21"/>
        <v>213.88</v>
      </c>
      <c r="O102" s="177">
        <v>41.25</v>
      </c>
      <c r="P102" s="96">
        <v>0.29630000000000001</v>
      </c>
      <c r="Q102" s="179"/>
      <c r="R102" s="180"/>
    </row>
    <row r="103" spans="1:18" s="2" customFormat="1" ht="24" customHeight="1" x14ac:dyDescent="0.2">
      <c r="A103" s="32" t="s">
        <v>411</v>
      </c>
      <c r="B103" s="273" t="s">
        <v>331</v>
      </c>
      <c r="C103" s="383" t="s">
        <v>332</v>
      </c>
      <c r="D103" s="384"/>
      <c r="E103" s="384"/>
      <c r="F103" s="384"/>
      <c r="G103" s="384"/>
      <c r="H103" s="384"/>
      <c r="I103" s="385"/>
      <c r="J103" s="274" t="s">
        <v>27</v>
      </c>
      <c r="K103" s="77">
        <v>12</v>
      </c>
      <c r="L103" s="105">
        <f t="shared" si="20"/>
        <v>11.33</v>
      </c>
      <c r="M103" s="86">
        <f t="shared" si="21"/>
        <v>135.96</v>
      </c>
      <c r="O103" s="177">
        <v>8.74</v>
      </c>
      <c r="P103" s="96">
        <v>0.29630000000000001</v>
      </c>
      <c r="Q103" s="179"/>
      <c r="R103" s="180"/>
    </row>
    <row r="104" spans="1:18" s="2" customFormat="1" ht="24" customHeight="1" x14ac:dyDescent="0.2">
      <c r="A104" s="32" t="s">
        <v>482</v>
      </c>
      <c r="B104" s="273" t="s">
        <v>333</v>
      </c>
      <c r="C104" s="383" t="s">
        <v>334</v>
      </c>
      <c r="D104" s="384"/>
      <c r="E104" s="384"/>
      <c r="F104" s="384"/>
      <c r="G104" s="384"/>
      <c r="H104" s="384"/>
      <c r="I104" s="385"/>
      <c r="J104" s="274" t="s">
        <v>25</v>
      </c>
      <c r="K104" s="77">
        <v>4</v>
      </c>
      <c r="L104" s="105">
        <f t="shared" si="20"/>
        <v>95.42</v>
      </c>
      <c r="M104" s="86">
        <f t="shared" si="21"/>
        <v>381.68</v>
      </c>
      <c r="O104" s="177">
        <v>73.61</v>
      </c>
      <c r="P104" s="96">
        <v>0.29630000000000001</v>
      </c>
      <c r="Q104" s="179"/>
      <c r="R104" s="180"/>
    </row>
    <row r="105" spans="1:18" s="2" customFormat="1" ht="24" customHeight="1" x14ac:dyDescent="0.2">
      <c r="A105" s="32" t="s">
        <v>485</v>
      </c>
      <c r="B105" s="273" t="s">
        <v>335</v>
      </c>
      <c r="C105" s="383" t="s">
        <v>336</v>
      </c>
      <c r="D105" s="384"/>
      <c r="E105" s="384"/>
      <c r="F105" s="384"/>
      <c r="G105" s="384"/>
      <c r="H105" s="384"/>
      <c r="I105" s="385"/>
      <c r="J105" s="274" t="s">
        <v>25</v>
      </c>
      <c r="K105" s="77">
        <v>4</v>
      </c>
      <c r="L105" s="105">
        <f t="shared" si="20"/>
        <v>136.41999999999999</v>
      </c>
      <c r="M105" s="86">
        <f t="shared" si="21"/>
        <v>545.67999999999995</v>
      </c>
      <c r="O105" s="177">
        <v>105.24</v>
      </c>
      <c r="P105" s="96">
        <v>0.29630000000000001</v>
      </c>
      <c r="Q105" s="179"/>
      <c r="R105" s="180"/>
    </row>
    <row r="106" spans="1:18" s="2" customFormat="1" ht="24" x14ac:dyDescent="0.2">
      <c r="A106" s="32" t="s">
        <v>488</v>
      </c>
      <c r="B106" s="275" t="s">
        <v>337</v>
      </c>
      <c r="C106" s="383" t="s">
        <v>338</v>
      </c>
      <c r="D106" s="384"/>
      <c r="E106" s="384"/>
      <c r="F106" s="384"/>
      <c r="G106" s="384"/>
      <c r="H106" s="384"/>
      <c r="I106" s="407"/>
      <c r="J106" s="276" t="s">
        <v>25</v>
      </c>
      <c r="K106" s="77">
        <v>1</v>
      </c>
      <c r="L106" s="105">
        <f t="shared" si="20"/>
        <v>220.38</v>
      </c>
      <c r="M106" s="86">
        <f t="shared" si="21"/>
        <v>220.38</v>
      </c>
      <c r="O106" s="177">
        <v>170.01</v>
      </c>
      <c r="P106" s="96">
        <v>0.29630000000000001</v>
      </c>
      <c r="Q106" s="179"/>
      <c r="R106" s="180"/>
    </row>
    <row r="107" spans="1:18" s="2" customFormat="1" ht="24" x14ac:dyDescent="0.2">
      <c r="A107" s="32" t="s">
        <v>566</v>
      </c>
      <c r="B107" s="277" t="s">
        <v>339</v>
      </c>
      <c r="C107" s="383" t="s">
        <v>340</v>
      </c>
      <c r="D107" s="384"/>
      <c r="E107" s="384"/>
      <c r="F107" s="384"/>
      <c r="G107" s="384"/>
      <c r="H107" s="384"/>
      <c r="I107" s="407"/>
      <c r="J107" s="276" t="s">
        <v>25</v>
      </c>
      <c r="K107" s="77">
        <v>12</v>
      </c>
      <c r="L107" s="105">
        <f t="shared" si="20"/>
        <v>7.83</v>
      </c>
      <c r="M107" s="86">
        <f t="shared" si="21"/>
        <v>93.960000000000008</v>
      </c>
      <c r="O107" s="177">
        <v>6.04</v>
      </c>
      <c r="P107" s="96">
        <v>0.29630000000000001</v>
      </c>
      <c r="Q107" s="179"/>
      <c r="R107" s="180"/>
    </row>
    <row r="108" spans="1:18" s="2" customFormat="1" ht="12.75" customHeight="1" x14ac:dyDescent="0.2">
      <c r="A108" s="32"/>
      <c r="B108" s="175"/>
      <c r="C108" s="334" t="s">
        <v>65</v>
      </c>
      <c r="D108" s="335"/>
      <c r="E108" s="335"/>
      <c r="F108" s="335"/>
      <c r="G108" s="335"/>
      <c r="H108" s="335"/>
      <c r="I108" s="336"/>
      <c r="J108" s="173"/>
      <c r="K108" s="167"/>
      <c r="L108" s="173"/>
      <c r="M108" s="176">
        <f>SUM(M99:M107)</f>
        <v>7975.5838000000022</v>
      </c>
      <c r="O108" s="177"/>
      <c r="P108" s="178"/>
      <c r="Q108" s="179"/>
      <c r="R108" s="180"/>
    </row>
    <row r="109" spans="1:18" s="2" customFormat="1" ht="12.75" customHeight="1" x14ac:dyDescent="0.2">
      <c r="A109" s="33">
        <v>16</v>
      </c>
      <c r="B109" s="110"/>
      <c r="C109" s="327" t="s">
        <v>5</v>
      </c>
      <c r="D109" s="328"/>
      <c r="E109" s="328"/>
      <c r="F109" s="328"/>
      <c r="G109" s="328"/>
      <c r="H109" s="328"/>
      <c r="I109" s="329"/>
      <c r="J109" s="109"/>
      <c r="K109" s="77"/>
      <c r="L109" s="77"/>
      <c r="M109" s="91"/>
      <c r="P109" s="96"/>
      <c r="Q109" s="27"/>
    </row>
    <row r="110" spans="1:18" s="2" customFormat="1" ht="12.75" customHeight="1" x14ac:dyDescent="0.2">
      <c r="A110" s="33"/>
      <c r="B110" s="110"/>
      <c r="C110" s="327" t="s">
        <v>60</v>
      </c>
      <c r="D110" s="328"/>
      <c r="E110" s="328"/>
      <c r="F110" s="328"/>
      <c r="G110" s="328"/>
      <c r="H110" s="328"/>
      <c r="I110" s="329"/>
      <c r="J110" s="109"/>
      <c r="K110" s="77"/>
      <c r="L110" s="77"/>
      <c r="M110" s="91"/>
      <c r="P110" s="96"/>
      <c r="Q110" s="27"/>
    </row>
    <row r="111" spans="1:18" s="2" customFormat="1" ht="24" x14ac:dyDescent="0.2">
      <c r="A111" s="32" t="s">
        <v>303</v>
      </c>
      <c r="B111" s="164" t="s">
        <v>146</v>
      </c>
      <c r="C111" s="316" t="s">
        <v>147</v>
      </c>
      <c r="D111" s="317"/>
      <c r="E111" s="317"/>
      <c r="F111" s="317"/>
      <c r="G111" s="317"/>
      <c r="H111" s="317"/>
      <c r="I111" s="318"/>
      <c r="J111" s="109" t="s">
        <v>148</v>
      </c>
      <c r="K111" s="77">
        <v>1</v>
      </c>
      <c r="L111" s="105">
        <f t="shared" ref="L111:L117" si="22">ROUND(O111+(O111*P111),2)</f>
        <v>1970.35</v>
      </c>
      <c r="M111" s="86">
        <f t="shared" ref="M111:M148" si="23">L111*K111</f>
        <v>1970.35</v>
      </c>
      <c r="O111" s="80">
        <v>1519.98</v>
      </c>
      <c r="P111" s="96">
        <v>0.29630000000000001</v>
      </c>
      <c r="Q111" s="27"/>
    </row>
    <row r="112" spans="1:18" s="2" customFormat="1" ht="24" x14ac:dyDescent="0.2">
      <c r="A112" s="32" t="s">
        <v>567</v>
      </c>
      <c r="B112" s="71" t="s">
        <v>256</v>
      </c>
      <c r="C112" s="316" t="s">
        <v>257</v>
      </c>
      <c r="D112" s="317"/>
      <c r="E112" s="317"/>
      <c r="F112" s="317"/>
      <c r="G112" s="317"/>
      <c r="H112" s="317"/>
      <c r="I112" s="318"/>
      <c r="J112" s="109" t="s">
        <v>152</v>
      </c>
      <c r="K112" s="77">
        <v>13.4</v>
      </c>
      <c r="L112" s="105">
        <f t="shared" si="22"/>
        <v>53.89</v>
      </c>
      <c r="M112" s="86">
        <f t="shared" si="23"/>
        <v>722.12599999999998</v>
      </c>
      <c r="O112" s="80">
        <v>41.57</v>
      </c>
      <c r="P112" s="96">
        <v>0.29630000000000001</v>
      </c>
      <c r="Q112" s="27"/>
    </row>
    <row r="113" spans="1:17" s="2" customFormat="1" ht="24" x14ac:dyDescent="0.2">
      <c r="A113" s="32" t="s">
        <v>568</v>
      </c>
      <c r="B113" s="71" t="s">
        <v>484</v>
      </c>
      <c r="C113" s="316" t="s">
        <v>486</v>
      </c>
      <c r="D113" s="317"/>
      <c r="E113" s="317"/>
      <c r="F113" s="317"/>
      <c r="G113" s="317"/>
      <c r="H113" s="317"/>
      <c r="I113" s="318"/>
      <c r="J113" s="109" t="s">
        <v>152</v>
      </c>
      <c r="K113" s="77">
        <v>4</v>
      </c>
      <c r="L113" s="105">
        <f t="shared" ref="L113" si="24">ROUND(O113+(O113*P113),2)</f>
        <v>18.649999999999999</v>
      </c>
      <c r="M113" s="86">
        <f t="shared" ref="M113" si="25">L113*K113</f>
        <v>74.599999999999994</v>
      </c>
      <c r="O113" s="97">
        <v>14.39</v>
      </c>
      <c r="P113" s="96">
        <v>0.29630000000000001</v>
      </c>
      <c r="Q113" s="27"/>
    </row>
    <row r="114" spans="1:17" s="2" customFormat="1" ht="24" x14ac:dyDescent="0.2">
      <c r="A114" s="32" t="s">
        <v>569</v>
      </c>
      <c r="B114" s="71" t="s">
        <v>366</v>
      </c>
      <c r="C114" s="316" t="s">
        <v>368</v>
      </c>
      <c r="D114" s="317"/>
      <c r="E114" s="317"/>
      <c r="F114" s="317"/>
      <c r="G114" s="317"/>
      <c r="H114" s="317"/>
      <c r="I114" s="318"/>
      <c r="J114" s="109" t="s">
        <v>152</v>
      </c>
      <c r="K114" s="77">
        <v>19.399999999999999</v>
      </c>
      <c r="L114" s="105">
        <f t="shared" si="22"/>
        <v>27.86</v>
      </c>
      <c r="M114" s="86">
        <f t="shared" si="23"/>
        <v>540.48399999999992</v>
      </c>
      <c r="O114" s="97">
        <v>21.49</v>
      </c>
      <c r="P114" s="96">
        <v>0.29630000000000001</v>
      </c>
      <c r="Q114" s="27"/>
    </row>
    <row r="115" spans="1:17" s="2" customFormat="1" ht="38.25" customHeight="1" x14ac:dyDescent="0.2">
      <c r="A115" s="32" t="s">
        <v>570</v>
      </c>
      <c r="B115" s="71" t="s">
        <v>239</v>
      </c>
      <c r="C115" s="316" t="s">
        <v>238</v>
      </c>
      <c r="D115" s="317"/>
      <c r="E115" s="317"/>
      <c r="F115" s="317"/>
      <c r="G115" s="317"/>
      <c r="H115" s="317"/>
      <c r="I115" s="318"/>
      <c r="J115" s="109" t="s">
        <v>148</v>
      </c>
      <c r="K115" s="77">
        <v>4</v>
      </c>
      <c r="L115" s="105">
        <f t="shared" si="22"/>
        <v>506.96</v>
      </c>
      <c r="M115" s="86">
        <f t="shared" si="23"/>
        <v>2027.84</v>
      </c>
      <c r="O115" s="81">
        <v>391.08</v>
      </c>
      <c r="P115" s="96">
        <v>0.29630000000000001</v>
      </c>
      <c r="Q115" s="27"/>
    </row>
    <row r="116" spans="1:17" s="2" customFormat="1" ht="24" x14ac:dyDescent="0.2">
      <c r="A116" s="32" t="s">
        <v>571</v>
      </c>
      <c r="B116" s="71" t="s">
        <v>237</v>
      </c>
      <c r="C116" s="316" t="s">
        <v>240</v>
      </c>
      <c r="D116" s="317"/>
      <c r="E116" s="317"/>
      <c r="F116" s="317"/>
      <c r="G116" s="317"/>
      <c r="H116" s="317"/>
      <c r="I116" s="318"/>
      <c r="J116" s="109" t="s">
        <v>148</v>
      </c>
      <c r="K116" s="77">
        <v>1</v>
      </c>
      <c r="L116" s="105">
        <f t="shared" si="22"/>
        <v>79.11</v>
      </c>
      <c r="M116" s="86">
        <f t="shared" si="23"/>
        <v>79.11</v>
      </c>
      <c r="O116" s="81">
        <v>61.03</v>
      </c>
      <c r="P116" s="96">
        <v>0.29630000000000001</v>
      </c>
      <c r="Q116" s="27"/>
    </row>
    <row r="117" spans="1:17" s="2" customFormat="1" ht="24" x14ac:dyDescent="0.2">
      <c r="A117" s="32" t="s">
        <v>572</v>
      </c>
      <c r="B117" s="71" t="s">
        <v>241</v>
      </c>
      <c r="C117" s="316" t="s">
        <v>110</v>
      </c>
      <c r="D117" s="317"/>
      <c r="E117" s="317"/>
      <c r="F117" s="317"/>
      <c r="G117" s="317"/>
      <c r="H117" s="317"/>
      <c r="I117" s="318"/>
      <c r="J117" s="109" t="s">
        <v>242</v>
      </c>
      <c r="K117" s="85">
        <v>5</v>
      </c>
      <c r="L117" s="105">
        <f t="shared" si="22"/>
        <v>86.23</v>
      </c>
      <c r="M117" s="86">
        <f>L117*K117</f>
        <v>431.15000000000003</v>
      </c>
      <c r="O117" s="80">
        <v>66.52</v>
      </c>
      <c r="P117" s="96">
        <v>0.29630000000000001</v>
      </c>
      <c r="Q117" s="27"/>
    </row>
    <row r="118" spans="1:17" s="2" customFormat="1" ht="24" x14ac:dyDescent="0.2">
      <c r="A118" s="32" t="s">
        <v>573</v>
      </c>
      <c r="B118" s="71" t="s">
        <v>481</v>
      </c>
      <c r="C118" s="316" t="s">
        <v>483</v>
      </c>
      <c r="D118" s="317"/>
      <c r="E118" s="317"/>
      <c r="F118" s="317"/>
      <c r="G118" s="317"/>
      <c r="H118" s="317"/>
      <c r="I118" s="318"/>
      <c r="J118" s="109" t="s">
        <v>148</v>
      </c>
      <c r="K118" s="85">
        <v>5</v>
      </c>
      <c r="L118" s="105">
        <f>ROUND(O118+(O118*P118),2)</f>
        <v>239.1</v>
      </c>
      <c r="M118" s="86">
        <f>L118*K118</f>
        <v>1195.5</v>
      </c>
      <c r="O118" s="97">
        <v>184.45</v>
      </c>
      <c r="P118" s="96">
        <v>0.29630000000000001</v>
      </c>
      <c r="Q118" s="27"/>
    </row>
    <row r="119" spans="1:17" s="2" customFormat="1" ht="24" x14ac:dyDescent="0.2">
      <c r="A119" s="32" t="s">
        <v>574</v>
      </c>
      <c r="B119" s="71" t="s">
        <v>487</v>
      </c>
      <c r="C119" s="316" t="s">
        <v>489</v>
      </c>
      <c r="D119" s="317"/>
      <c r="E119" s="317"/>
      <c r="F119" s="317"/>
      <c r="G119" s="317"/>
      <c r="H119" s="317"/>
      <c r="I119" s="318"/>
      <c r="J119" s="109" t="s">
        <v>148</v>
      </c>
      <c r="K119" s="85">
        <v>8</v>
      </c>
      <c r="L119" s="105">
        <f>ROUND(O119+(O119*P119),2)</f>
        <v>186.98</v>
      </c>
      <c r="M119" s="86">
        <f>L119*K119</f>
        <v>1495.84</v>
      </c>
      <c r="O119" s="97">
        <v>144.24</v>
      </c>
      <c r="P119" s="96">
        <v>0.29630000000000001</v>
      </c>
      <c r="Q119" s="27"/>
    </row>
    <row r="120" spans="1:17" s="2" customFormat="1" x14ac:dyDescent="0.2">
      <c r="A120" s="32"/>
      <c r="B120" s="71"/>
      <c r="C120" s="322" t="s">
        <v>65</v>
      </c>
      <c r="D120" s="323"/>
      <c r="E120" s="323"/>
      <c r="F120" s="323"/>
      <c r="G120" s="323"/>
      <c r="H120" s="323"/>
      <c r="I120" s="324"/>
      <c r="J120" s="109"/>
      <c r="K120" s="77"/>
      <c r="L120" s="87"/>
      <c r="M120" s="91">
        <f>SUM(M111:M119)</f>
        <v>8536.9999999999982</v>
      </c>
      <c r="P120" s="96"/>
      <c r="Q120" s="27"/>
    </row>
    <row r="121" spans="1:17" s="2" customFormat="1" ht="12" customHeight="1" x14ac:dyDescent="0.2">
      <c r="A121" s="33">
        <v>17</v>
      </c>
      <c r="B121" s="110"/>
      <c r="C121" s="331" t="s">
        <v>315</v>
      </c>
      <c r="D121" s="332"/>
      <c r="E121" s="332"/>
      <c r="F121" s="332"/>
      <c r="G121" s="332"/>
      <c r="H121" s="332"/>
      <c r="I121" s="333"/>
      <c r="J121" s="109"/>
      <c r="K121" s="77"/>
      <c r="L121" s="77"/>
      <c r="M121" s="86"/>
      <c r="P121" s="26"/>
      <c r="Q121" s="27"/>
    </row>
    <row r="122" spans="1:17" s="2" customFormat="1" ht="38.25" customHeight="1" x14ac:dyDescent="0.2">
      <c r="A122" s="32" t="s">
        <v>304</v>
      </c>
      <c r="B122" s="71" t="s">
        <v>324</v>
      </c>
      <c r="C122" s="371" t="s">
        <v>325</v>
      </c>
      <c r="D122" s="372"/>
      <c r="E122" s="372"/>
      <c r="F122" s="372"/>
      <c r="G122" s="372"/>
      <c r="H122" s="372"/>
      <c r="I122" s="373"/>
      <c r="J122" s="109" t="s">
        <v>152</v>
      </c>
      <c r="K122" s="77">
        <v>13.1</v>
      </c>
      <c r="L122" s="105">
        <f t="shared" ref="L122" si="26">ROUND(O122+(O122*P122),2)</f>
        <v>34.97</v>
      </c>
      <c r="M122" s="86">
        <f t="shared" ref="M122" si="27">L122*K122</f>
        <v>458.10699999999997</v>
      </c>
      <c r="O122" s="105">
        <v>26.98</v>
      </c>
      <c r="P122" s="96">
        <v>0.29630000000000001</v>
      </c>
      <c r="Q122" s="27"/>
    </row>
    <row r="123" spans="1:17" s="2" customFormat="1" ht="12" x14ac:dyDescent="0.2">
      <c r="A123" s="32"/>
      <c r="B123" s="165"/>
      <c r="C123" s="374" t="s">
        <v>16</v>
      </c>
      <c r="D123" s="375"/>
      <c r="E123" s="375"/>
      <c r="F123" s="375"/>
      <c r="G123" s="375"/>
      <c r="H123" s="375"/>
      <c r="I123" s="376"/>
      <c r="J123" s="109"/>
      <c r="K123" s="166"/>
      <c r="L123" s="167"/>
      <c r="M123" s="168">
        <f>SUM(M122:M122)</f>
        <v>458.10699999999997</v>
      </c>
      <c r="P123" s="26"/>
      <c r="Q123" s="27"/>
    </row>
    <row r="124" spans="1:17" s="2" customFormat="1" ht="15" customHeight="1" x14ac:dyDescent="0.2">
      <c r="A124" s="33">
        <v>18</v>
      </c>
      <c r="B124" s="110"/>
      <c r="C124" s="337" t="s">
        <v>61</v>
      </c>
      <c r="D124" s="338"/>
      <c r="E124" s="338"/>
      <c r="F124" s="338"/>
      <c r="G124" s="338"/>
      <c r="H124" s="338"/>
      <c r="I124" s="339"/>
      <c r="J124" s="109"/>
      <c r="K124" s="77"/>
      <c r="L124" s="77"/>
      <c r="M124" s="86"/>
      <c r="P124" s="96"/>
      <c r="Q124" s="27"/>
    </row>
    <row r="125" spans="1:17" s="2" customFormat="1" ht="24" x14ac:dyDescent="0.2">
      <c r="A125" s="32" t="s">
        <v>305</v>
      </c>
      <c r="B125" s="71" t="s">
        <v>225</v>
      </c>
      <c r="C125" s="349" t="s">
        <v>226</v>
      </c>
      <c r="D125" s="350"/>
      <c r="E125" s="350"/>
      <c r="F125" s="350"/>
      <c r="G125" s="350"/>
      <c r="H125" s="350"/>
      <c r="I125" s="351"/>
      <c r="J125" s="109" t="s">
        <v>243</v>
      </c>
      <c r="K125" s="85">
        <v>8</v>
      </c>
      <c r="L125" s="105">
        <f>ROUND(O125+(O125*P125),2)</f>
        <v>129.16</v>
      </c>
      <c r="M125" s="86">
        <f t="shared" si="23"/>
        <v>1033.28</v>
      </c>
      <c r="O125" s="80">
        <v>99.64</v>
      </c>
      <c r="P125" s="96">
        <v>0.29630000000000001</v>
      </c>
      <c r="Q125" s="27"/>
    </row>
    <row r="126" spans="1:17" s="2" customFormat="1" ht="12.75" customHeight="1" x14ac:dyDescent="0.2">
      <c r="A126" s="32"/>
      <c r="B126" s="110"/>
      <c r="C126" s="322" t="s">
        <v>16</v>
      </c>
      <c r="D126" s="323"/>
      <c r="E126" s="323"/>
      <c r="F126" s="323"/>
      <c r="G126" s="323"/>
      <c r="H126" s="323"/>
      <c r="I126" s="324"/>
      <c r="J126" s="109"/>
      <c r="K126" s="77"/>
      <c r="L126" s="77"/>
      <c r="M126" s="91">
        <f>SUM(M125)</f>
        <v>1033.28</v>
      </c>
      <c r="P126" s="96"/>
      <c r="Q126" s="27"/>
    </row>
    <row r="127" spans="1:17" s="2" customFormat="1" ht="13.5" customHeight="1" x14ac:dyDescent="0.2">
      <c r="A127" s="33"/>
      <c r="B127" s="110"/>
      <c r="C127" s="327" t="s">
        <v>55</v>
      </c>
      <c r="D127" s="328"/>
      <c r="E127" s="328"/>
      <c r="F127" s="328"/>
      <c r="G127" s="328"/>
      <c r="H127" s="328"/>
      <c r="I127" s="329"/>
      <c r="J127" s="109"/>
      <c r="K127" s="77"/>
      <c r="L127" s="77"/>
      <c r="M127" s="86"/>
      <c r="P127" s="96"/>
      <c r="Q127" s="27"/>
    </row>
    <row r="128" spans="1:17" s="2" customFormat="1" ht="12.75" customHeight="1" x14ac:dyDescent="0.2">
      <c r="A128" s="33">
        <v>19</v>
      </c>
      <c r="B128" s="71"/>
      <c r="C128" s="331" t="s">
        <v>102</v>
      </c>
      <c r="D128" s="332"/>
      <c r="E128" s="332"/>
      <c r="F128" s="332"/>
      <c r="G128" s="332"/>
      <c r="H128" s="332"/>
      <c r="I128" s="333"/>
      <c r="J128" s="109"/>
      <c r="K128" s="77"/>
      <c r="L128" s="77"/>
      <c r="M128" s="91"/>
      <c r="P128" s="96"/>
      <c r="Q128" s="27"/>
    </row>
    <row r="129" spans="1:17" s="2" customFormat="1" ht="36.75" customHeight="1" x14ac:dyDescent="0.2">
      <c r="A129" s="32" t="s">
        <v>306</v>
      </c>
      <c r="B129" s="71" t="s">
        <v>201</v>
      </c>
      <c r="C129" s="316" t="s">
        <v>160</v>
      </c>
      <c r="D129" s="317"/>
      <c r="E129" s="317"/>
      <c r="F129" s="317"/>
      <c r="G129" s="317"/>
      <c r="H129" s="317"/>
      <c r="I129" s="318"/>
      <c r="J129" s="109" t="s">
        <v>152</v>
      </c>
      <c r="K129" s="169">
        <v>42.48</v>
      </c>
      <c r="L129" s="105">
        <f>ROUND(O129+(O129*P129),2)</f>
        <v>61.96</v>
      </c>
      <c r="M129" s="86">
        <f t="shared" ref="M129:M130" si="28">L129*K129</f>
        <v>2632.0607999999997</v>
      </c>
      <c r="O129" s="80">
        <v>47.8</v>
      </c>
      <c r="P129" s="96">
        <v>0.29630000000000001</v>
      </c>
      <c r="Q129" s="27"/>
    </row>
    <row r="130" spans="1:17" s="2" customFormat="1" ht="24" x14ac:dyDescent="0.2">
      <c r="A130" s="32" t="s">
        <v>307</v>
      </c>
      <c r="B130" s="71" t="s">
        <v>199</v>
      </c>
      <c r="C130" s="316" t="s">
        <v>200</v>
      </c>
      <c r="D130" s="317"/>
      <c r="E130" s="317"/>
      <c r="F130" s="317"/>
      <c r="G130" s="317"/>
      <c r="H130" s="317"/>
      <c r="I130" s="318"/>
      <c r="J130" s="109" t="s">
        <v>152</v>
      </c>
      <c r="K130" s="169">
        <v>19.399999999999999</v>
      </c>
      <c r="L130" s="105">
        <f>ROUND(O130+(O130*P130),2)</f>
        <v>64.150000000000006</v>
      </c>
      <c r="M130" s="86">
        <f t="shared" si="28"/>
        <v>1244.51</v>
      </c>
      <c r="O130" s="80">
        <v>49.49</v>
      </c>
      <c r="P130" s="96">
        <v>0.29630000000000001</v>
      </c>
      <c r="Q130" s="27"/>
    </row>
    <row r="131" spans="1:17" s="2" customFormat="1" x14ac:dyDescent="0.2">
      <c r="A131" s="32"/>
      <c r="B131" s="170"/>
      <c r="C131" s="374" t="s">
        <v>16</v>
      </c>
      <c r="D131" s="375"/>
      <c r="E131" s="375"/>
      <c r="F131" s="375"/>
      <c r="G131" s="375"/>
      <c r="H131" s="375"/>
      <c r="I131" s="376"/>
      <c r="J131" s="109"/>
      <c r="K131" s="77"/>
      <c r="L131" s="77"/>
      <c r="M131" s="91">
        <f>SUM(M129:M130)</f>
        <v>3876.5707999999995</v>
      </c>
      <c r="P131" s="96"/>
      <c r="Q131" s="27"/>
    </row>
    <row r="132" spans="1:17" s="2" customFormat="1" ht="12.75" customHeight="1" x14ac:dyDescent="0.2">
      <c r="A132" s="33">
        <v>20</v>
      </c>
      <c r="B132" s="29"/>
      <c r="C132" s="337" t="s">
        <v>216</v>
      </c>
      <c r="D132" s="338"/>
      <c r="E132" s="338"/>
      <c r="F132" s="338"/>
      <c r="G132" s="338"/>
      <c r="H132" s="338"/>
      <c r="I132" s="339"/>
      <c r="J132" s="109"/>
      <c r="K132" s="77"/>
      <c r="L132" s="87"/>
      <c r="M132" s="86"/>
      <c r="P132" s="96"/>
      <c r="Q132" s="27"/>
    </row>
    <row r="133" spans="1:17" s="2" customFormat="1" ht="24" x14ac:dyDescent="0.2">
      <c r="A133" s="32" t="s">
        <v>412</v>
      </c>
      <c r="B133" s="29" t="s">
        <v>389</v>
      </c>
      <c r="C133" s="316" t="s">
        <v>390</v>
      </c>
      <c r="D133" s="317"/>
      <c r="E133" s="317"/>
      <c r="F133" s="317"/>
      <c r="G133" s="317"/>
      <c r="H133" s="317"/>
      <c r="I133" s="318"/>
      <c r="J133" s="109" t="s">
        <v>152</v>
      </c>
      <c r="K133" s="77">
        <v>9.9</v>
      </c>
      <c r="L133" s="105">
        <f>ROUND(O133+(O133*P133),2)</f>
        <v>52.62</v>
      </c>
      <c r="M133" s="86">
        <f>L133*K133</f>
        <v>520.93799999999999</v>
      </c>
      <c r="O133" s="73">
        <v>40.590000000000003</v>
      </c>
      <c r="P133" s="96">
        <v>0.29630000000000001</v>
      </c>
      <c r="Q133" s="27"/>
    </row>
    <row r="134" spans="1:17" s="2" customFormat="1" ht="25.5" customHeight="1" x14ac:dyDescent="0.2">
      <c r="A134" s="32" t="s">
        <v>413</v>
      </c>
      <c r="B134" s="29" t="s">
        <v>265</v>
      </c>
      <c r="C134" s="316" t="s">
        <v>266</v>
      </c>
      <c r="D134" s="317"/>
      <c r="E134" s="317"/>
      <c r="F134" s="317"/>
      <c r="G134" s="317"/>
      <c r="H134" s="317"/>
      <c r="I134" s="318"/>
      <c r="J134" s="109" t="s">
        <v>159</v>
      </c>
      <c r="K134" s="77">
        <v>51.45</v>
      </c>
      <c r="L134" s="105">
        <f>ROUND(O134+(O134*P134),2)</f>
        <v>68.89</v>
      </c>
      <c r="M134" s="86">
        <f>L134*K134</f>
        <v>3544.3905000000004</v>
      </c>
      <c r="O134" s="82">
        <v>53.14</v>
      </c>
      <c r="P134" s="96">
        <v>0.29630000000000001</v>
      </c>
      <c r="Q134" s="27"/>
    </row>
    <row r="135" spans="1:17" s="2" customFormat="1" ht="12.75" customHeight="1" x14ac:dyDescent="0.2">
      <c r="A135" s="32"/>
      <c r="B135" s="110"/>
      <c r="C135" s="322" t="s">
        <v>16</v>
      </c>
      <c r="D135" s="323"/>
      <c r="E135" s="323"/>
      <c r="F135" s="323"/>
      <c r="G135" s="323"/>
      <c r="H135" s="323"/>
      <c r="I135" s="324"/>
      <c r="J135" s="109"/>
      <c r="K135" s="77"/>
      <c r="L135" s="77"/>
      <c r="M135" s="91">
        <f>SUM(M133:M134)</f>
        <v>4065.3285000000005</v>
      </c>
      <c r="P135" s="96"/>
      <c r="Q135" s="27"/>
    </row>
    <row r="136" spans="1:17" s="2" customFormat="1" ht="14.25" customHeight="1" x14ac:dyDescent="0.2">
      <c r="A136" s="33">
        <v>21</v>
      </c>
      <c r="B136" s="110"/>
      <c r="C136" s="331" t="s">
        <v>7</v>
      </c>
      <c r="D136" s="332"/>
      <c r="E136" s="332"/>
      <c r="F136" s="332"/>
      <c r="G136" s="332"/>
      <c r="H136" s="332"/>
      <c r="I136" s="333"/>
      <c r="J136" s="109"/>
      <c r="K136" s="77"/>
      <c r="L136" s="77"/>
      <c r="M136" s="86"/>
      <c r="P136" s="96"/>
      <c r="Q136" s="27"/>
    </row>
    <row r="137" spans="1:17" s="2" customFormat="1" ht="24" x14ac:dyDescent="0.2">
      <c r="A137" s="32" t="s">
        <v>316</v>
      </c>
      <c r="B137" s="71" t="s">
        <v>168</v>
      </c>
      <c r="C137" s="316" t="s">
        <v>167</v>
      </c>
      <c r="D137" s="317"/>
      <c r="E137" s="317"/>
      <c r="F137" s="317"/>
      <c r="G137" s="317"/>
      <c r="H137" s="317"/>
      <c r="I137" s="318"/>
      <c r="J137" s="109" t="s">
        <v>159</v>
      </c>
      <c r="K137" s="77">
        <v>36.590000000000003</v>
      </c>
      <c r="L137" s="105">
        <f>ROUND(O137+(O137*P137),2)</f>
        <v>18.989999999999998</v>
      </c>
      <c r="M137" s="86">
        <f t="shared" si="23"/>
        <v>694.84410000000003</v>
      </c>
      <c r="O137" s="80">
        <v>14.65</v>
      </c>
      <c r="P137" s="96">
        <v>0.29630000000000001</v>
      </c>
      <c r="Q137" s="27"/>
    </row>
    <row r="138" spans="1:17" s="2" customFormat="1" ht="24" x14ac:dyDescent="0.2">
      <c r="A138" s="32" t="s">
        <v>400</v>
      </c>
      <c r="B138" s="71" t="s">
        <v>169</v>
      </c>
      <c r="C138" s="316" t="s">
        <v>170</v>
      </c>
      <c r="D138" s="317"/>
      <c r="E138" s="317"/>
      <c r="F138" s="317"/>
      <c r="G138" s="317"/>
      <c r="H138" s="317"/>
      <c r="I138" s="318"/>
      <c r="J138" s="109" t="s">
        <v>159</v>
      </c>
      <c r="K138" s="77">
        <v>25.43</v>
      </c>
      <c r="L138" s="105">
        <f>ROUND(O138+(O138*P138),2)</f>
        <v>22.43</v>
      </c>
      <c r="M138" s="86">
        <f t="shared" si="23"/>
        <v>570.39490000000001</v>
      </c>
      <c r="O138" s="80">
        <v>17.3</v>
      </c>
      <c r="P138" s="96">
        <v>0.29630000000000001</v>
      </c>
      <c r="Q138" s="27"/>
    </row>
    <row r="139" spans="1:17" s="2" customFormat="1" ht="24" x14ac:dyDescent="0.2">
      <c r="A139" s="32" t="s">
        <v>414</v>
      </c>
      <c r="B139" s="71" t="s">
        <v>164</v>
      </c>
      <c r="C139" s="316" t="s">
        <v>163</v>
      </c>
      <c r="D139" s="317"/>
      <c r="E139" s="317"/>
      <c r="F139" s="317"/>
      <c r="G139" s="317"/>
      <c r="H139" s="317"/>
      <c r="I139" s="318"/>
      <c r="J139" s="109" t="s">
        <v>159</v>
      </c>
      <c r="K139" s="85">
        <v>78.510000000000005</v>
      </c>
      <c r="L139" s="105">
        <f>ROUND(O139+(O139*P139),2)</f>
        <v>12.96</v>
      </c>
      <c r="M139" s="86">
        <f t="shared" si="23"/>
        <v>1017.4896000000001</v>
      </c>
      <c r="O139" s="80">
        <v>10</v>
      </c>
      <c r="P139" s="96">
        <v>0.29630000000000001</v>
      </c>
      <c r="Q139" s="27"/>
    </row>
    <row r="140" spans="1:17" s="2" customFormat="1" ht="24" x14ac:dyDescent="0.2">
      <c r="A140" s="32" t="s">
        <v>415</v>
      </c>
      <c r="B140" s="71" t="s">
        <v>166</v>
      </c>
      <c r="C140" s="316" t="s">
        <v>165</v>
      </c>
      <c r="D140" s="317"/>
      <c r="E140" s="317"/>
      <c r="F140" s="317"/>
      <c r="G140" s="317"/>
      <c r="H140" s="317"/>
      <c r="I140" s="318"/>
      <c r="J140" s="109" t="s">
        <v>159</v>
      </c>
      <c r="K140" s="85">
        <v>159.26</v>
      </c>
      <c r="L140" s="105">
        <f>ROUND(O140+(O140*P140),2)</f>
        <v>11.61</v>
      </c>
      <c r="M140" s="86">
        <f t="shared" si="23"/>
        <v>1849.0085999999999</v>
      </c>
      <c r="O140" s="80">
        <v>8.9600000000000009</v>
      </c>
      <c r="P140" s="96">
        <v>0.29630000000000001</v>
      </c>
      <c r="Q140" s="27"/>
    </row>
    <row r="141" spans="1:17" s="2" customFormat="1" ht="24" x14ac:dyDescent="0.2">
      <c r="A141" s="32" t="s">
        <v>416</v>
      </c>
      <c r="B141" s="71" t="s">
        <v>369</v>
      </c>
      <c r="C141" s="316" t="s">
        <v>370</v>
      </c>
      <c r="D141" s="317"/>
      <c r="E141" s="317"/>
      <c r="F141" s="317"/>
      <c r="G141" s="317"/>
      <c r="H141" s="317"/>
      <c r="I141" s="318"/>
      <c r="J141" s="109" t="s">
        <v>159</v>
      </c>
      <c r="K141" s="85">
        <v>101.37</v>
      </c>
      <c r="L141" s="105">
        <f>ROUND(O141+(O141*P141),2)</f>
        <v>14.69</v>
      </c>
      <c r="M141" s="86">
        <f t="shared" si="23"/>
        <v>1489.1252999999999</v>
      </c>
      <c r="O141" s="97">
        <v>11.33</v>
      </c>
      <c r="P141" s="96">
        <v>0.29630000000000001</v>
      </c>
      <c r="Q141" s="27"/>
    </row>
    <row r="142" spans="1:17" s="2" customFormat="1" ht="11.25" customHeight="1" x14ac:dyDescent="0.2">
      <c r="A142" s="32"/>
      <c r="B142" s="110"/>
      <c r="C142" s="374" t="s">
        <v>16</v>
      </c>
      <c r="D142" s="375"/>
      <c r="E142" s="375"/>
      <c r="F142" s="375"/>
      <c r="G142" s="375"/>
      <c r="H142" s="375"/>
      <c r="I142" s="376"/>
      <c r="J142" s="109"/>
      <c r="K142" s="77"/>
      <c r="L142" s="77"/>
      <c r="M142" s="91">
        <f>SUM(M137:M141)</f>
        <v>5620.8625000000002</v>
      </c>
      <c r="P142" s="96"/>
      <c r="Q142" s="27"/>
    </row>
    <row r="143" spans="1:17" s="2" customFormat="1" ht="13.5" customHeight="1" x14ac:dyDescent="0.2">
      <c r="A143" s="33">
        <v>22</v>
      </c>
      <c r="B143" s="110"/>
      <c r="C143" s="331" t="s">
        <v>62</v>
      </c>
      <c r="D143" s="332"/>
      <c r="E143" s="332"/>
      <c r="F143" s="332"/>
      <c r="G143" s="332"/>
      <c r="H143" s="332"/>
      <c r="I143" s="333"/>
      <c r="J143" s="109"/>
      <c r="K143" s="77"/>
      <c r="L143" s="77"/>
      <c r="M143" s="86"/>
      <c r="P143" s="96"/>
      <c r="Q143" s="27"/>
    </row>
    <row r="144" spans="1:17" s="2" customFormat="1" ht="42" customHeight="1" x14ac:dyDescent="0.2">
      <c r="A144" s="32" t="s">
        <v>401</v>
      </c>
      <c r="B144" s="71" t="s">
        <v>311</v>
      </c>
      <c r="C144" s="349" t="s">
        <v>310</v>
      </c>
      <c r="D144" s="350"/>
      <c r="E144" s="350"/>
      <c r="F144" s="350"/>
      <c r="G144" s="350"/>
      <c r="H144" s="350"/>
      <c r="I144" s="351"/>
      <c r="J144" s="109" t="s">
        <v>148</v>
      </c>
      <c r="K144" s="77">
        <v>1</v>
      </c>
      <c r="L144" s="105">
        <f>ROUND(O144+(O144*P144),2)</f>
        <v>1001.04</v>
      </c>
      <c r="M144" s="86">
        <f t="shared" si="23"/>
        <v>1001.04</v>
      </c>
      <c r="O144" s="98">
        <v>772.23</v>
      </c>
      <c r="P144" s="96">
        <v>0.29630000000000001</v>
      </c>
      <c r="Q144" s="27"/>
    </row>
    <row r="145" spans="1:17" s="2" customFormat="1" ht="24" x14ac:dyDescent="0.2">
      <c r="A145" s="32" t="s">
        <v>575</v>
      </c>
      <c r="B145" s="71" t="s">
        <v>312</v>
      </c>
      <c r="C145" s="349" t="s">
        <v>313</v>
      </c>
      <c r="D145" s="350"/>
      <c r="E145" s="350"/>
      <c r="F145" s="350"/>
      <c r="G145" s="350"/>
      <c r="H145" s="350"/>
      <c r="I145" s="351"/>
      <c r="J145" s="109" t="s">
        <v>148</v>
      </c>
      <c r="K145" s="77">
        <v>1</v>
      </c>
      <c r="L145" s="105">
        <f>ROUND(O145+(O145*P145),2)</f>
        <v>355.6</v>
      </c>
      <c r="M145" s="86">
        <f t="shared" si="23"/>
        <v>355.6</v>
      </c>
      <c r="O145" s="98">
        <v>274.32</v>
      </c>
      <c r="P145" s="96">
        <v>0.29630000000000001</v>
      </c>
      <c r="Q145" s="27"/>
    </row>
    <row r="146" spans="1:17" s="2" customFormat="1" ht="39" customHeight="1" x14ac:dyDescent="0.2">
      <c r="A146" s="32" t="s">
        <v>576</v>
      </c>
      <c r="B146" s="71" t="s">
        <v>156</v>
      </c>
      <c r="C146" s="316" t="s">
        <v>155</v>
      </c>
      <c r="D146" s="317"/>
      <c r="E146" s="317"/>
      <c r="F146" s="317"/>
      <c r="G146" s="317"/>
      <c r="H146" s="317"/>
      <c r="I146" s="318"/>
      <c r="J146" s="109" t="s">
        <v>148</v>
      </c>
      <c r="K146" s="77">
        <v>1</v>
      </c>
      <c r="L146" s="105">
        <f t="shared" ref="L146:L161" si="29">ROUND(O146+(O146*P146),2)</f>
        <v>812.91</v>
      </c>
      <c r="M146" s="86">
        <f t="shared" si="23"/>
        <v>812.91</v>
      </c>
      <c r="O146" s="80">
        <v>627.1</v>
      </c>
      <c r="P146" s="96">
        <v>0.29630000000000001</v>
      </c>
      <c r="Q146" s="27"/>
    </row>
    <row r="147" spans="1:17" s="2" customFormat="1" ht="24" x14ac:dyDescent="0.2">
      <c r="A147" s="32" t="s">
        <v>577</v>
      </c>
      <c r="B147" s="71" t="s">
        <v>542</v>
      </c>
      <c r="C147" s="316" t="s">
        <v>543</v>
      </c>
      <c r="D147" s="317"/>
      <c r="E147" s="317"/>
      <c r="F147" s="317"/>
      <c r="G147" s="317"/>
      <c r="H147" s="317"/>
      <c r="I147" s="318"/>
      <c r="J147" s="109" t="s">
        <v>148</v>
      </c>
      <c r="K147" s="77">
        <v>2</v>
      </c>
      <c r="L147" s="105">
        <f t="shared" ref="L147" si="30">ROUND(O147+(O147*P147),2)</f>
        <v>217.73</v>
      </c>
      <c r="M147" s="86">
        <f t="shared" ref="M147" si="31">L147*K147</f>
        <v>435.46</v>
      </c>
      <c r="O147" s="80">
        <v>167.96</v>
      </c>
      <c r="P147" s="96">
        <v>0.29630000000000001</v>
      </c>
      <c r="Q147" s="27"/>
    </row>
    <row r="148" spans="1:17" s="2" customFormat="1" ht="28.5" customHeight="1" x14ac:dyDescent="0.2">
      <c r="A148" s="32" t="s">
        <v>578</v>
      </c>
      <c r="B148" s="71" t="s">
        <v>244</v>
      </c>
      <c r="C148" s="316" t="s">
        <v>245</v>
      </c>
      <c r="D148" s="317"/>
      <c r="E148" s="317"/>
      <c r="F148" s="317"/>
      <c r="G148" s="317"/>
      <c r="H148" s="317"/>
      <c r="I148" s="318"/>
      <c r="J148" s="109" t="s">
        <v>148</v>
      </c>
      <c r="K148" s="77">
        <v>2</v>
      </c>
      <c r="L148" s="105">
        <f t="shared" si="29"/>
        <v>234.59</v>
      </c>
      <c r="M148" s="86">
        <f t="shared" si="23"/>
        <v>469.18</v>
      </c>
      <c r="O148" s="80">
        <v>180.97</v>
      </c>
      <c r="P148" s="96">
        <v>0.29630000000000001</v>
      </c>
      <c r="Q148" s="27"/>
    </row>
    <row r="149" spans="1:17" s="2" customFormat="1" ht="24" x14ac:dyDescent="0.2">
      <c r="A149" s="32" t="s">
        <v>579</v>
      </c>
      <c r="B149" s="71" t="s">
        <v>227</v>
      </c>
      <c r="C149" s="316" t="s">
        <v>228</v>
      </c>
      <c r="D149" s="317"/>
      <c r="E149" s="317"/>
      <c r="F149" s="317"/>
      <c r="G149" s="317"/>
      <c r="H149" s="317"/>
      <c r="I149" s="318"/>
      <c r="J149" s="109" t="s">
        <v>159</v>
      </c>
      <c r="K149" s="77">
        <v>0.72</v>
      </c>
      <c r="L149" s="105">
        <f t="shared" si="29"/>
        <v>641.09</v>
      </c>
      <c r="M149" s="86">
        <f>L149*K149</f>
        <v>461.58480000000003</v>
      </c>
      <c r="O149" s="80">
        <v>494.55</v>
      </c>
      <c r="P149" s="96">
        <v>0.29630000000000001</v>
      </c>
      <c r="Q149" s="27"/>
    </row>
    <row r="150" spans="1:17" s="2" customFormat="1" ht="24" x14ac:dyDescent="0.2">
      <c r="A150" s="32" t="s">
        <v>580</v>
      </c>
      <c r="B150" s="71" t="s">
        <v>180</v>
      </c>
      <c r="C150" s="316" t="s">
        <v>181</v>
      </c>
      <c r="D150" s="317"/>
      <c r="E150" s="317"/>
      <c r="F150" s="317"/>
      <c r="G150" s="317"/>
      <c r="H150" s="317"/>
      <c r="I150" s="318"/>
      <c r="J150" s="109" t="s">
        <v>148</v>
      </c>
      <c r="K150" s="77">
        <v>4</v>
      </c>
      <c r="L150" s="105">
        <f t="shared" si="29"/>
        <v>106.7</v>
      </c>
      <c r="M150" s="86">
        <f t="shared" ref="M150:M161" si="32">L150*K150</f>
        <v>426.8</v>
      </c>
      <c r="O150" s="80">
        <v>82.31</v>
      </c>
      <c r="P150" s="96">
        <v>0.29630000000000001</v>
      </c>
      <c r="Q150" s="27"/>
    </row>
    <row r="151" spans="1:17" s="2" customFormat="1" ht="26.25" customHeight="1" x14ac:dyDescent="0.2">
      <c r="A151" s="32" t="s">
        <v>581</v>
      </c>
      <c r="B151" s="71" t="s">
        <v>176</v>
      </c>
      <c r="C151" s="316" t="s">
        <v>177</v>
      </c>
      <c r="D151" s="317"/>
      <c r="E151" s="317"/>
      <c r="F151" s="317"/>
      <c r="G151" s="317"/>
      <c r="H151" s="317"/>
      <c r="I151" s="318"/>
      <c r="J151" s="109" t="s">
        <v>148</v>
      </c>
      <c r="K151" s="77">
        <v>2</v>
      </c>
      <c r="L151" s="105">
        <f t="shared" si="29"/>
        <v>89.69</v>
      </c>
      <c r="M151" s="86">
        <f t="shared" si="32"/>
        <v>179.38</v>
      </c>
      <c r="O151" s="80">
        <v>69.19</v>
      </c>
      <c r="P151" s="96">
        <v>0.29630000000000001</v>
      </c>
      <c r="Q151" s="27"/>
    </row>
    <row r="152" spans="1:17" s="2" customFormat="1" ht="26.25" customHeight="1" x14ac:dyDescent="0.2">
      <c r="A152" s="32" t="s">
        <v>582</v>
      </c>
      <c r="B152" s="71" t="s">
        <v>174</v>
      </c>
      <c r="C152" s="316" t="s">
        <v>175</v>
      </c>
      <c r="D152" s="317"/>
      <c r="E152" s="317"/>
      <c r="F152" s="317"/>
      <c r="G152" s="317"/>
      <c r="H152" s="317"/>
      <c r="I152" s="318"/>
      <c r="J152" s="109" t="s">
        <v>148</v>
      </c>
      <c r="K152" s="77">
        <v>1</v>
      </c>
      <c r="L152" s="105">
        <f t="shared" si="29"/>
        <v>41.44</v>
      </c>
      <c r="M152" s="86">
        <f t="shared" si="32"/>
        <v>41.44</v>
      </c>
      <c r="O152" s="80">
        <v>31.97</v>
      </c>
      <c r="P152" s="96">
        <v>0.29630000000000001</v>
      </c>
      <c r="Q152" s="27"/>
    </row>
    <row r="153" spans="1:17" s="2" customFormat="1" ht="26.25" customHeight="1" x14ac:dyDescent="0.2">
      <c r="A153" s="32" t="s">
        <v>583</v>
      </c>
      <c r="B153" s="71" t="s">
        <v>179</v>
      </c>
      <c r="C153" s="316" t="s">
        <v>178</v>
      </c>
      <c r="D153" s="317"/>
      <c r="E153" s="317"/>
      <c r="F153" s="317"/>
      <c r="G153" s="317"/>
      <c r="H153" s="317"/>
      <c r="I153" s="318"/>
      <c r="J153" s="109" t="s">
        <v>148</v>
      </c>
      <c r="K153" s="77">
        <v>1</v>
      </c>
      <c r="L153" s="105">
        <f t="shared" si="29"/>
        <v>216.21</v>
      </c>
      <c r="M153" s="86">
        <f t="shared" si="32"/>
        <v>216.21</v>
      </c>
      <c r="O153" s="80">
        <v>166.79</v>
      </c>
      <c r="P153" s="96">
        <v>0.29630000000000001</v>
      </c>
      <c r="Q153" s="27"/>
    </row>
    <row r="154" spans="1:17" s="2" customFormat="1" ht="26.25" customHeight="1" x14ac:dyDescent="0.2">
      <c r="A154" s="32" t="s">
        <v>584</v>
      </c>
      <c r="B154" s="71" t="s">
        <v>193</v>
      </c>
      <c r="C154" s="316" t="s">
        <v>194</v>
      </c>
      <c r="D154" s="317"/>
      <c r="E154" s="317"/>
      <c r="F154" s="317"/>
      <c r="G154" s="317"/>
      <c r="H154" s="317"/>
      <c r="I154" s="318"/>
      <c r="J154" s="109" t="s">
        <v>148</v>
      </c>
      <c r="K154" s="77">
        <v>4</v>
      </c>
      <c r="L154" s="105">
        <f t="shared" si="29"/>
        <v>266.75</v>
      </c>
      <c r="M154" s="86">
        <f t="shared" si="32"/>
        <v>1067</v>
      </c>
      <c r="O154" s="80">
        <v>205.78</v>
      </c>
      <c r="P154" s="96">
        <v>0.29630000000000001</v>
      </c>
      <c r="Q154" s="27"/>
    </row>
    <row r="155" spans="1:17" s="2" customFormat="1" ht="26.25" customHeight="1" x14ac:dyDescent="0.2">
      <c r="A155" s="32" t="s">
        <v>585</v>
      </c>
      <c r="B155" s="71" t="s">
        <v>195</v>
      </c>
      <c r="C155" s="316" t="s">
        <v>196</v>
      </c>
      <c r="D155" s="317"/>
      <c r="E155" s="317"/>
      <c r="F155" s="317"/>
      <c r="G155" s="317"/>
      <c r="H155" s="317"/>
      <c r="I155" s="318"/>
      <c r="J155" s="109" t="s">
        <v>148</v>
      </c>
      <c r="K155" s="77">
        <v>3</v>
      </c>
      <c r="L155" s="105">
        <f t="shared" si="29"/>
        <v>28.17</v>
      </c>
      <c r="M155" s="86">
        <f t="shared" si="32"/>
        <v>84.51</v>
      </c>
      <c r="O155" s="80">
        <v>21.73</v>
      </c>
      <c r="P155" s="96">
        <v>0.29630000000000001</v>
      </c>
      <c r="Q155" s="27"/>
    </row>
    <row r="156" spans="1:17" s="2" customFormat="1" ht="26.25" customHeight="1" x14ac:dyDescent="0.2">
      <c r="A156" s="32" t="s">
        <v>586</v>
      </c>
      <c r="B156" s="71" t="s">
        <v>267</v>
      </c>
      <c r="C156" s="316" t="s">
        <v>268</v>
      </c>
      <c r="D156" s="317"/>
      <c r="E156" s="317"/>
      <c r="F156" s="317"/>
      <c r="G156" s="317"/>
      <c r="H156" s="317"/>
      <c r="I156" s="318"/>
      <c r="J156" s="109" t="s">
        <v>148</v>
      </c>
      <c r="K156" s="77">
        <v>1</v>
      </c>
      <c r="L156" s="105">
        <f t="shared" si="29"/>
        <v>138.19999999999999</v>
      </c>
      <c r="M156" s="86">
        <f t="shared" si="32"/>
        <v>138.19999999999999</v>
      </c>
      <c r="O156" s="97">
        <v>106.61</v>
      </c>
      <c r="P156" s="96">
        <v>0.29630000000000001</v>
      </c>
      <c r="Q156" s="27"/>
    </row>
    <row r="157" spans="1:17" s="2" customFormat="1" ht="26.25" customHeight="1" x14ac:dyDescent="0.2">
      <c r="A157" s="32" t="s">
        <v>587</v>
      </c>
      <c r="B157" s="71" t="s">
        <v>387</v>
      </c>
      <c r="C157" s="316" t="s">
        <v>388</v>
      </c>
      <c r="D157" s="317"/>
      <c r="E157" s="317"/>
      <c r="F157" s="317"/>
      <c r="G157" s="317"/>
      <c r="H157" s="317"/>
      <c r="I157" s="318"/>
      <c r="J157" s="109" t="s">
        <v>148</v>
      </c>
      <c r="K157" s="77">
        <v>2</v>
      </c>
      <c r="L157" s="105">
        <f t="shared" ref="L157" si="33">ROUND(O157+(O157*P157),2)</f>
        <v>41.27</v>
      </c>
      <c r="M157" s="86">
        <f t="shared" ref="M157" si="34">L157*K157</f>
        <v>82.54</v>
      </c>
      <c r="O157" s="97">
        <v>31.84</v>
      </c>
      <c r="P157" s="96">
        <v>0.29630000000000001</v>
      </c>
      <c r="Q157" s="27"/>
    </row>
    <row r="158" spans="1:17" s="2" customFormat="1" ht="24" x14ac:dyDescent="0.2">
      <c r="A158" s="32" t="s">
        <v>588</v>
      </c>
      <c r="B158" s="71" t="s">
        <v>269</v>
      </c>
      <c r="C158" s="316" t="s">
        <v>270</v>
      </c>
      <c r="D158" s="317"/>
      <c r="E158" s="317"/>
      <c r="F158" s="317"/>
      <c r="G158" s="317"/>
      <c r="H158" s="317"/>
      <c r="I158" s="318"/>
      <c r="J158" s="109" t="s">
        <v>148</v>
      </c>
      <c r="K158" s="77">
        <v>3</v>
      </c>
      <c r="L158" s="105">
        <f t="shared" si="29"/>
        <v>38.340000000000003</v>
      </c>
      <c r="M158" s="86">
        <f t="shared" si="32"/>
        <v>115.02000000000001</v>
      </c>
      <c r="O158" s="97">
        <v>29.58</v>
      </c>
      <c r="P158" s="96">
        <v>0.29630000000000001</v>
      </c>
      <c r="Q158" s="27"/>
    </row>
    <row r="159" spans="1:17" s="2" customFormat="1" ht="24" x14ac:dyDescent="0.2">
      <c r="A159" s="32" t="s">
        <v>589</v>
      </c>
      <c r="B159" s="71" t="s">
        <v>385</v>
      </c>
      <c r="C159" s="316" t="s">
        <v>386</v>
      </c>
      <c r="D159" s="317"/>
      <c r="E159" s="317"/>
      <c r="F159" s="317"/>
      <c r="G159" s="317"/>
      <c r="H159" s="317"/>
      <c r="I159" s="318"/>
      <c r="J159" s="109" t="s">
        <v>148</v>
      </c>
      <c r="K159" s="77">
        <v>2</v>
      </c>
      <c r="L159" s="105">
        <f>ROUND(O159+(O159*P159),2)</f>
        <v>159.46</v>
      </c>
      <c r="M159" s="86">
        <f>L159*K159</f>
        <v>318.92</v>
      </c>
      <c r="O159" s="97">
        <v>123.01</v>
      </c>
      <c r="P159" s="96">
        <v>0.29630000000000001</v>
      </c>
      <c r="Q159" s="27"/>
    </row>
    <row r="160" spans="1:17" s="2" customFormat="1" ht="24" x14ac:dyDescent="0.2">
      <c r="A160" s="32" t="s">
        <v>590</v>
      </c>
      <c r="B160" s="71" t="s">
        <v>548</v>
      </c>
      <c r="C160" s="377" t="s">
        <v>547</v>
      </c>
      <c r="D160" s="378"/>
      <c r="E160" s="378"/>
      <c r="F160" s="378"/>
      <c r="G160" s="378"/>
      <c r="H160" s="378"/>
      <c r="I160" s="379"/>
      <c r="J160" s="109" t="s">
        <v>148</v>
      </c>
      <c r="K160" s="77">
        <v>1</v>
      </c>
      <c r="L160" s="105">
        <f>ROUND(O160+(O160*P160),2)</f>
        <v>268.97000000000003</v>
      </c>
      <c r="M160" s="86">
        <f>L160*K160</f>
        <v>268.97000000000003</v>
      </c>
      <c r="O160">
        <v>207.49</v>
      </c>
      <c r="P160" s="96">
        <v>0.29630000000000001</v>
      </c>
      <c r="Q160" s="27"/>
    </row>
    <row r="161" spans="1:17" s="2" customFormat="1" x14ac:dyDescent="0.2">
      <c r="A161" s="32" t="s">
        <v>591</v>
      </c>
      <c r="B161" s="71" t="s">
        <v>355</v>
      </c>
      <c r="C161" s="404" t="s">
        <v>356</v>
      </c>
      <c r="D161" s="405"/>
      <c r="E161" s="405"/>
      <c r="F161" s="405"/>
      <c r="G161" s="405"/>
      <c r="H161" s="405"/>
      <c r="I161" s="406"/>
      <c r="J161" s="109" t="s">
        <v>148</v>
      </c>
      <c r="K161" s="77">
        <v>2</v>
      </c>
      <c r="L161" s="105">
        <f t="shared" si="29"/>
        <v>1582.78</v>
      </c>
      <c r="M161" s="86">
        <f t="shared" si="32"/>
        <v>3165.56</v>
      </c>
      <c r="O161" s="97">
        <v>1221</v>
      </c>
      <c r="P161" s="96">
        <v>0.29630000000000001</v>
      </c>
      <c r="Q161" s="27"/>
    </row>
    <row r="162" spans="1:17" s="2" customFormat="1" ht="14.25" customHeight="1" x14ac:dyDescent="0.2">
      <c r="A162" s="32"/>
      <c r="B162" s="110"/>
      <c r="C162" s="374" t="s">
        <v>16</v>
      </c>
      <c r="D162" s="375"/>
      <c r="E162" s="375"/>
      <c r="F162" s="375"/>
      <c r="G162" s="375"/>
      <c r="H162" s="375"/>
      <c r="I162" s="376"/>
      <c r="J162" s="109"/>
      <c r="K162" s="77"/>
      <c r="L162" s="77"/>
      <c r="M162" s="91">
        <f>SUM(M144:M161)</f>
        <v>9640.3248000000003</v>
      </c>
      <c r="P162" s="26"/>
      <c r="Q162" s="27"/>
    </row>
    <row r="163" spans="1:17" s="2" customFormat="1" ht="12" customHeight="1" x14ac:dyDescent="0.2">
      <c r="A163" s="33">
        <v>23</v>
      </c>
      <c r="B163" s="110"/>
      <c r="C163" s="331" t="s">
        <v>258</v>
      </c>
      <c r="D163" s="332"/>
      <c r="E163" s="332"/>
      <c r="F163" s="332"/>
      <c r="G163" s="332"/>
      <c r="H163" s="332"/>
      <c r="I163" s="333"/>
      <c r="J163" s="109"/>
      <c r="K163" s="77"/>
      <c r="L163" s="77"/>
      <c r="M163" s="91"/>
      <c r="P163" s="26"/>
      <c r="Q163" s="27"/>
    </row>
    <row r="164" spans="1:17" s="2" customFormat="1" ht="24" x14ac:dyDescent="0.2">
      <c r="A164" s="32" t="s">
        <v>417</v>
      </c>
      <c r="B164" s="71" t="s">
        <v>259</v>
      </c>
      <c r="C164" s="316" t="s">
        <v>260</v>
      </c>
      <c r="D164" s="317"/>
      <c r="E164" s="317"/>
      <c r="F164" s="317"/>
      <c r="G164" s="317"/>
      <c r="H164" s="317"/>
      <c r="I164" s="318"/>
      <c r="J164" s="109" t="s">
        <v>148</v>
      </c>
      <c r="K164" s="77">
        <v>1</v>
      </c>
      <c r="L164" s="105">
        <f t="shared" ref="L164" si="35">ROUND(O164+(O164*P164),2)</f>
        <v>242.52</v>
      </c>
      <c r="M164" s="86">
        <f t="shared" ref="M164" si="36">L164*K164</f>
        <v>242.52</v>
      </c>
      <c r="O164" s="80">
        <v>187.09</v>
      </c>
      <c r="P164" s="96">
        <v>0.29630000000000001</v>
      </c>
      <c r="Q164" s="27"/>
    </row>
    <row r="165" spans="1:17" s="2" customFormat="1" ht="14.25" customHeight="1" x14ac:dyDescent="0.2">
      <c r="A165" s="100"/>
      <c r="B165" s="110"/>
      <c r="C165" s="389" t="s">
        <v>16</v>
      </c>
      <c r="D165" s="390"/>
      <c r="E165" s="390"/>
      <c r="F165" s="390"/>
      <c r="G165" s="390"/>
      <c r="H165" s="390"/>
      <c r="I165" s="391"/>
      <c r="J165" s="10"/>
      <c r="K165" s="77"/>
      <c r="L165" s="78"/>
      <c r="M165" s="79">
        <f>SUM(M164)</f>
        <v>242.52</v>
      </c>
      <c r="P165" s="26"/>
      <c r="Q165" s="27"/>
    </row>
    <row r="166" spans="1:17" s="2" customFormat="1" ht="14.25" customHeight="1" x14ac:dyDescent="0.2">
      <c r="A166" s="284">
        <v>24</v>
      </c>
      <c r="B166" s="110"/>
      <c r="C166" s="392" t="s">
        <v>384</v>
      </c>
      <c r="D166" s="392"/>
      <c r="E166" s="392"/>
      <c r="F166" s="392"/>
      <c r="G166" s="392"/>
      <c r="H166" s="392"/>
      <c r="I166" s="392"/>
      <c r="J166" s="10"/>
      <c r="K166" s="77"/>
      <c r="L166" s="78"/>
      <c r="M166" s="79"/>
      <c r="P166" s="26"/>
      <c r="Q166" s="27"/>
    </row>
    <row r="167" spans="1:17" s="2" customFormat="1" ht="24" x14ac:dyDescent="0.2">
      <c r="A167" s="183" t="s">
        <v>418</v>
      </c>
      <c r="B167" s="71" t="s">
        <v>185</v>
      </c>
      <c r="C167" s="319" t="s">
        <v>451</v>
      </c>
      <c r="D167" s="320"/>
      <c r="E167" s="320"/>
      <c r="F167" s="320"/>
      <c r="G167" s="320"/>
      <c r="H167" s="320"/>
      <c r="I167" s="321"/>
      <c r="J167" s="109">
        <v>1</v>
      </c>
      <c r="K167" s="77">
        <v>3</v>
      </c>
      <c r="L167" s="105">
        <f t="shared" ref="L167" si="37">ROUND(O167+(O167*P167),2)</f>
        <v>245.79</v>
      </c>
      <c r="M167" s="86">
        <f t="shared" ref="M167" si="38">L167*K167</f>
        <v>737.37</v>
      </c>
      <c r="O167" s="74">
        <v>189.61</v>
      </c>
      <c r="P167" s="96">
        <v>0.29630000000000001</v>
      </c>
      <c r="Q167" s="27"/>
    </row>
    <row r="168" spans="1:17" s="2" customFormat="1" ht="24" x14ac:dyDescent="0.2">
      <c r="A168" s="282" t="s">
        <v>592</v>
      </c>
      <c r="B168" s="71" t="s">
        <v>185</v>
      </c>
      <c r="C168" s="319" t="s">
        <v>450</v>
      </c>
      <c r="D168" s="320"/>
      <c r="E168" s="320"/>
      <c r="F168" s="320"/>
      <c r="G168" s="320"/>
      <c r="H168" s="320"/>
      <c r="I168" s="321"/>
      <c r="J168" s="109">
        <v>1</v>
      </c>
      <c r="K168" s="77">
        <v>1.7</v>
      </c>
      <c r="L168" s="105">
        <f>ROUND(O168+(O168*P168),2)</f>
        <v>245.79</v>
      </c>
      <c r="M168" s="86">
        <f>L168*K168</f>
        <v>417.84299999999996</v>
      </c>
      <c r="O168" s="74">
        <v>189.61</v>
      </c>
      <c r="P168" s="96">
        <v>0.29630000000000001</v>
      </c>
      <c r="Q168" s="27"/>
    </row>
    <row r="169" spans="1:17" s="2" customFormat="1" ht="24" x14ac:dyDescent="0.2">
      <c r="A169" s="282" t="s">
        <v>593</v>
      </c>
      <c r="B169" s="71" t="s">
        <v>185</v>
      </c>
      <c r="C169" s="319" t="s">
        <v>452</v>
      </c>
      <c r="D169" s="320"/>
      <c r="E169" s="320"/>
      <c r="F169" s="320"/>
      <c r="G169" s="320"/>
      <c r="H169" s="320"/>
      <c r="I169" s="321"/>
      <c r="J169" s="109">
        <v>1</v>
      </c>
      <c r="K169" s="77">
        <v>1.28</v>
      </c>
      <c r="L169" s="105">
        <f>ROUND(O169+(O169*P169),2)</f>
        <v>245.79</v>
      </c>
      <c r="M169" s="86">
        <f>L169*K169</f>
        <v>314.6112</v>
      </c>
      <c r="O169" s="74">
        <v>189.61</v>
      </c>
      <c r="P169" s="96">
        <v>0.29630000000000001</v>
      </c>
      <c r="Q169" s="27"/>
    </row>
    <row r="170" spans="1:17" s="2" customFormat="1" ht="14.25" customHeight="1" x14ac:dyDescent="0.2">
      <c r="A170" s="241"/>
      <c r="B170" s="110"/>
      <c r="C170" s="389" t="s">
        <v>16</v>
      </c>
      <c r="D170" s="390"/>
      <c r="E170" s="390"/>
      <c r="F170" s="390"/>
      <c r="G170" s="390"/>
      <c r="H170" s="390"/>
      <c r="I170" s="391"/>
      <c r="J170" s="10"/>
      <c r="K170" s="77"/>
      <c r="L170" s="78"/>
      <c r="M170" s="79">
        <f>SUM(M167:M169)</f>
        <v>1469.8242</v>
      </c>
      <c r="P170" s="26"/>
      <c r="Q170" s="27"/>
    </row>
    <row r="171" spans="1:17" s="2" customFormat="1" ht="14.25" customHeight="1" x14ac:dyDescent="0.2">
      <c r="A171" s="154">
        <v>25</v>
      </c>
      <c r="B171" s="110"/>
      <c r="C171" s="380" t="s">
        <v>321</v>
      </c>
      <c r="D171" s="381"/>
      <c r="E171" s="381"/>
      <c r="F171" s="381"/>
      <c r="G171" s="381"/>
      <c r="H171" s="381"/>
      <c r="I171" s="382"/>
      <c r="J171" s="10"/>
      <c r="K171" s="77"/>
      <c r="L171" s="78"/>
      <c r="M171" s="79"/>
      <c r="P171" s="26"/>
      <c r="Q171" s="27"/>
    </row>
    <row r="172" spans="1:17" s="2" customFormat="1" ht="24" x14ac:dyDescent="0.2">
      <c r="A172" s="152" t="s">
        <v>594</v>
      </c>
      <c r="B172" s="71" t="s">
        <v>322</v>
      </c>
      <c r="C172" s="396" t="s">
        <v>323</v>
      </c>
      <c r="D172" s="397"/>
      <c r="E172" s="397"/>
      <c r="F172" s="397"/>
      <c r="G172" s="397"/>
      <c r="H172" s="397"/>
      <c r="I172" s="398"/>
      <c r="J172" s="10" t="s">
        <v>159</v>
      </c>
      <c r="K172" s="77">
        <v>74.599999999999994</v>
      </c>
      <c r="L172" s="105">
        <f t="shared" ref="L172" si="39">ROUND(O172+(O172*P172),2)</f>
        <v>11.54</v>
      </c>
      <c r="M172" s="86">
        <f t="shared" ref="M172" si="40">L172*K172</f>
        <v>860.8839999999999</v>
      </c>
      <c r="O172" s="78">
        <v>8.9</v>
      </c>
      <c r="P172" s="96">
        <v>0.29630000000000001</v>
      </c>
      <c r="Q172" s="27"/>
    </row>
    <row r="173" spans="1:17" s="2" customFormat="1" x14ac:dyDescent="0.2">
      <c r="A173" s="153"/>
      <c r="B173" s="71"/>
      <c r="C173" s="389" t="s">
        <v>16</v>
      </c>
      <c r="D173" s="390"/>
      <c r="E173" s="390"/>
      <c r="F173" s="390"/>
      <c r="G173" s="390"/>
      <c r="H173" s="390"/>
      <c r="I173" s="391"/>
      <c r="J173" s="10"/>
      <c r="K173" s="77"/>
      <c r="L173" s="105"/>
      <c r="M173" s="91">
        <f>SUM(M172)</f>
        <v>860.8839999999999</v>
      </c>
      <c r="O173" s="171"/>
      <c r="P173" s="96"/>
      <c r="Q173" s="27"/>
    </row>
    <row r="174" spans="1:17" s="2" customFormat="1" ht="12" x14ac:dyDescent="0.2">
      <c r="A174" s="393"/>
      <c r="B174" s="394"/>
      <c r="C174" s="394"/>
      <c r="D174" s="394"/>
      <c r="E174" s="394"/>
      <c r="F174" s="394"/>
      <c r="G174" s="394"/>
      <c r="H174" s="394"/>
      <c r="I174" s="394"/>
      <c r="J174" s="394"/>
      <c r="K174" s="394"/>
      <c r="L174" s="394"/>
      <c r="M174" s="395"/>
      <c r="P174" s="26"/>
      <c r="Q174" s="27"/>
    </row>
    <row r="175" spans="1:17" x14ac:dyDescent="0.2">
      <c r="A175" s="5"/>
      <c r="B175" s="5"/>
      <c r="C175" s="386" t="s">
        <v>37</v>
      </c>
      <c r="D175" s="387"/>
      <c r="E175" s="387"/>
      <c r="F175" s="387"/>
      <c r="G175" s="387"/>
      <c r="H175" s="387"/>
      <c r="I175" s="387"/>
      <c r="J175" s="387"/>
      <c r="K175" s="387"/>
      <c r="L175" s="388"/>
      <c r="M175" s="6">
        <f>M173++M170+M165+M162+M142+M135+M131+M126+M123+M120+M108+M96+M91+M81+M69+M66+M58+M53+M49+M46+M39+M31+M27+M12+M9</f>
        <v>124047.6499</v>
      </c>
    </row>
    <row r="176" spans="1:17" x14ac:dyDescent="0.2">
      <c r="K176" s="31"/>
    </row>
    <row r="177" spans="1:13" x14ac:dyDescent="0.2">
      <c r="A177" s="408" t="s">
        <v>236</v>
      </c>
      <c r="B177" s="408"/>
      <c r="C177" s="408"/>
      <c r="D177" s="408"/>
      <c r="E177" s="408"/>
    </row>
    <row r="178" spans="1:13" x14ac:dyDescent="0.2">
      <c r="A178" s="283"/>
      <c r="B178" s="283"/>
      <c r="C178" s="283"/>
      <c r="D178" s="283"/>
      <c r="E178" s="283"/>
    </row>
    <row r="179" spans="1:13" x14ac:dyDescent="0.2">
      <c r="A179" s="283"/>
      <c r="B179" s="283"/>
      <c r="C179" s="283"/>
      <c r="D179" s="283"/>
      <c r="E179" s="283"/>
    </row>
    <row r="180" spans="1:13" x14ac:dyDescent="0.2">
      <c r="A180" s="283"/>
      <c r="B180" s="283"/>
      <c r="C180" s="283"/>
      <c r="D180" s="283"/>
      <c r="E180" s="283"/>
    </row>
    <row r="181" spans="1:13" x14ac:dyDescent="0.2">
      <c r="A181" s="283"/>
      <c r="B181" s="283"/>
      <c r="C181" s="283"/>
      <c r="D181" s="283"/>
      <c r="E181" s="283"/>
    </row>
    <row r="182" spans="1:13" x14ac:dyDescent="0.2">
      <c r="A182" s="36"/>
      <c r="B182" s="36"/>
      <c r="C182" s="36"/>
      <c r="D182" s="36"/>
      <c r="E182" s="36"/>
    </row>
    <row r="183" spans="1:13" x14ac:dyDescent="0.2">
      <c r="A183" s="36"/>
      <c r="B183" s="36"/>
      <c r="C183" s="36"/>
      <c r="D183" s="36"/>
      <c r="E183" s="36"/>
      <c r="I183" s="288" t="s">
        <v>597</v>
      </c>
      <c r="K183" s="357" t="s">
        <v>597</v>
      </c>
      <c r="L183" s="357"/>
      <c r="M183" s="357"/>
    </row>
    <row r="184" spans="1:13" x14ac:dyDescent="0.2">
      <c r="H184" s="11"/>
      <c r="I184" s="13" t="s">
        <v>40</v>
      </c>
      <c r="K184" s="355" t="s">
        <v>44</v>
      </c>
      <c r="L184" s="355"/>
      <c r="M184" s="355"/>
    </row>
    <row r="185" spans="1:13" x14ac:dyDescent="0.2">
      <c r="I185" s="12" t="s">
        <v>43</v>
      </c>
      <c r="K185" s="356" t="s">
        <v>45</v>
      </c>
      <c r="L185" s="357"/>
      <c r="M185" s="357"/>
    </row>
    <row r="186" spans="1:13" x14ac:dyDescent="0.2">
      <c r="M186" s="8"/>
    </row>
    <row r="187" spans="1:13" x14ac:dyDescent="0.2">
      <c r="A187" s="403"/>
      <c r="B187" s="403"/>
      <c r="C187" s="403"/>
      <c r="D187" s="403"/>
      <c r="E187" s="403"/>
      <c r="F187" s="403"/>
      <c r="G187" s="403"/>
      <c r="H187" s="403"/>
      <c r="I187" s="403"/>
      <c r="J187" s="403"/>
      <c r="K187" s="403"/>
      <c r="L187" s="403"/>
      <c r="M187" s="403"/>
    </row>
    <row r="189" spans="1:13" x14ac:dyDescent="0.2">
      <c r="L189" s="14"/>
    </row>
    <row r="190" spans="1:13" x14ac:dyDescent="0.2">
      <c r="B190" s="14"/>
    </row>
    <row r="191" spans="1:13" x14ac:dyDescent="0.2">
      <c r="B191" s="14"/>
    </row>
    <row r="195" spans="2:2" x14ac:dyDescent="0.2">
      <c r="B195" s="14"/>
    </row>
  </sheetData>
  <mergeCells count="185">
    <mergeCell ref="L3:M4"/>
    <mergeCell ref="K183:M183"/>
    <mergeCell ref="A187:M187"/>
    <mergeCell ref="C87:I87"/>
    <mergeCell ref="C110:I110"/>
    <mergeCell ref="C161:I161"/>
    <mergeCell ref="C102:I102"/>
    <mergeCell ref="C103:I103"/>
    <mergeCell ref="C104:I104"/>
    <mergeCell ref="C105:I105"/>
    <mergeCell ref="C106:I106"/>
    <mergeCell ref="C107:I107"/>
    <mergeCell ref="C108:I108"/>
    <mergeCell ref="C154:I154"/>
    <mergeCell ref="C139:I139"/>
    <mergeCell ref="C123:I123"/>
    <mergeCell ref="C90:I90"/>
    <mergeCell ref="C114:I114"/>
    <mergeCell ref="C157:I157"/>
    <mergeCell ref="C98:I98"/>
    <mergeCell ref="C118:I118"/>
    <mergeCell ref="C113:I113"/>
    <mergeCell ref="C119:I119"/>
    <mergeCell ref="A177:E177"/>
    <mergeCell ref="C162:I162"/>
    <mergeCell ref="C163:I163"/>
    <mergeCell ref="C175:L175"/>
    <mergeCell ref="C155:I155"/>
    <mergeCell ref="C152:I152"/>
    <mergeCell ref="C165:I165"/>
    <mergeCell ref="C166:I166"/>
    <mergeCell ref="C170:I170"/>
    <mergeCell ref="C167:I167"/>
    <mergeCell ref="C168:I168"/>
    <mergeCell ref="C159:I159"/>
    <mergeCell ref="A174:M174"/>
    <mergeCell ref="C173:I173"/>
    <mergeCell ref="C164:I164"/>
    <mergeCell ref="C156:I156"/>
    <mergeCell ref="C158:I158"/>
    <mergeCell ref="C169:I169"/>
    <mergeCell ref="C171:I171"/>
    <mergeCell ref="C172:I172"/>
    <mergeCell ref="C153:I153"/>
    <mergeCell ref="C147:I147"/>
    <mergeCell ref="C160:I160"/>
    <mergeCell ref="C97:I97"/>
    <mergeCell ref="C99:I99"/>
    <mergeCell ref="C100:I100"/>
    <mergeCell ref="C101:I101"/>
    <mergeCell ref="C135:I135"/>
    <mergeCell ref="C132:I132"/>
    <mergeCell ref="C134:I134"/>
    <mergeCell ref="C131:I131"/>
    <mergeCell ref="C128:I128"/>
    <mergeCell ref="C133:I133"/>
    <mergeCell ref="C117:I117"/>
    <mergeCell ref="C127:I127"/>
    <mergeCell ref="C115:I115"/>
    <mergeCell ref="C150:I150"/>
    <mergeCell ref="C148:I148"/>
    <mergeCell ref="C151:I151"/>
    <mergeCell ref="C137:I137"/>
    <mergeCell ref="C136:I136"/>
    <mergeCell ref="C149:I149"/>
    <mergeCell ref="C142:I142"/>
    <mergeCell ref="C146:I146"/>
    <mergeCell ref="C122:I122"/>
    <mergeCell ref="C143:I143"/>
    <mergeCell ref="C144:I144"/>
    <mergeCell ref="C140:I140"/>
    <mergeCell ref="C138:I138"/>
    <mergeCell ref="C130:I130"/>
    <mergeCell ref="C145:I145"/>
    <mergeCell ref="C124:I124"/>
    <mergeCell ref="C141:I141"/>
    <mergeCell ref="K184:M184"/>
    <mergeCell ref="K185:M185"/>
    <mergeCell ref="B3:K3"/>
    <mergeCell ref="B4:K4"/>
    <mergeCell ref="B5:B6"/>
    <mergeCell ref="C5:I6"/>
    <mergeCell ref="J5:J6"/>
    <mergeCell ref="L5:M5"/>
    <mergeCell ref="C12:I12"/>
    <mergeCell ref="C13:I13"/>
    <mergeCell ref="C7:I7"/>
    <mergeCell ref="K5:K6"/>
    <mergeCell ref="C81:I81"/>
    <mergeCell ref="C79:I79"/>
    <mergeCell ref="C109:I109"/>
    <mergeCell ref="C126:I126"/>
    <mergeCell ref="C121:I121"/>
    <mergeCell ref="C129:I129"/>
    <mergeCell ref="C64:I64"/>
    <mergeCell ref="C65:I65"/>
    <mergeCell ref="C52:I52"/>
    <mergeCell ref="C56:I56"/>
    <mergeCell ref="C77:I77"/>
    <mergeCell ref="C57:I57"/>
    <mergeCell ref="C112:I112"/>
    <mergeCell ref="C83:I83"/>
    <mergeCell ref="C91:I91"/>
    <mergeCell ref="C120:I120"/>
    <mergeCell ref="C125:I125"/>
    <mergeCell ref="C116:I116"/>
    <mergeCell ref="C88:I88"/>
    <mergeCell ref="C82:I82"/>
    <mergeCell ref="C75:I75"/>
    <mergeCell ref="C76:I76"/>
    <mergeCell ref="C85:I85"/>
    <mergeCell ref="C78:I78"/>
    <mergeCell ref="C92:I92"/>
    <mergeCell ref="C84:I84"/>
    <mergeCell ref="C86:I86"/>
    <mergeCell ref="C89:I89"/>
    <mergeCell ref="C111:I111"/>
    <mergeCell ref="C43:I43"/>
    <mergeCell ref="C44:I44"/>
    <mergeCell ref="C38:I38"/>
    <mergeCell ref="C39:I39"/>
    <mergeCell ref="C45:I45"/>
    <mergeCell ref="C35:I35"/>
    <mergeCell ref="C54:I54"/>
    <mergeCell ref="C58:I58"/>
    <mergeCell ref="C80:I80"/>
    <mergeCell ref="C71:I71"/>
    <mergeCell ref="C72:I72"/>
    <mergeCell ref="C66:I66"/>
    <mergeCell ref="C70:I70"/>
    <mergeCell ref="C55:I55"/>
    <mergeCell ref="C61:I61"/>
    <mergeCell ref="C67:I67"/>
    <mergeCell ref="C63:I63"/>
    <mergeCell ref="C74:I74"/>
    <mergeCell ref="C73:I73"/>
    <mergeCell ref="C68:I68"/>
    <mergeCell ref="C48:I48"/>
    <mergeCell ref="C62:I62"/>
    <mergeCell ref="C69:I69"/>
    <mergeCell ref="C18:I18"/>
    <mergeCell ref="C20:I20"/>
    <mergeCell ref="C27:I27"/>
    <mergeCell ref="C31:I31"/>
    <mergeCell ref="C22:I22"/>
    <mergeCell ref="C28:I28"/>
    <mergeCell ref="C29:I29"/>
    <mergeCell ref="C30:I30"/>
    <mergeCell ref="C32:I32"/>
    <mergeCell ref="C24:I24"/>
    <mergeCell ref="C25:I25"/>
    <mergeCell ref="C26:I26"/>
    <mergeCell ref="C47:I47"/>
    <mergeCell ref="C46:I46"/>
    <mergeCell ref="C34:I34"/>
    <mergeCell ref="C33:I33"/>
    <mergeCell ref="C36:I36"/>
    <mergeCell ref="C37:I37"/>
    <mergeCell ref="C40:I40"/>
    <mergeCell ref="C41:I41"/>
    <mergeCell ref="C42:I42"/>
    <mergeCell ref="C15:I15"/>
    <mergeCell ref="C93:I93"/>
    <mergeCell ref="C94:I94"/>
    <mergeCell ref="C95:I95"/>
    <mergeCell ref="C96:I96"/>
    <mergeCell ref="C8:I8"/>
    <mergeCell ref="C9:I9"/>
    <mergeCell ref="A1:M1"/>
    <mergeCell ref="A5:A6"/>
    <mergeCell ref="C60:I60"/>
    <mergeCell ref="C50:I50"/>
    <mergeCell ref="C51:I51"/>
    <mergeCell ref="C53:I53"/>
    <mergeCell ref="C16:I16"/>
    <mergeCell ref="C14:I14"/>
    <mergeCell ref="C59:I59"/>
    <mergeCell ref="C49:I49"/>
    <mergeCell ref="A2:M2"/>
    <mergeCell ref="C19:I19"/>
    <mergeCell ref="C17:I17"/>
    <mergeCell ref="C21:I21"/>
    <mergeCell ref="C10:I10"/>
    <mergeCell ref="C11:I11"/>
    <mergeCell ref="C23:I23"/>
  </mergeCells>
  <phoneticPr fontId="28" type="noConversion"/>
  <printOptions horizontalCentered="1"/>
  <pageMargins left="0.11811023622047245" right="0.11811023622047245" top="0.59055118110236227" bottom="0.4724409448818898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4"/>
  <sheetViews>
    <sheetView view="pageBreakPreview" topLeftCell="A169" zoomScale="91" zoomScaleNormal="100" zoomScaleSheetLayoutView="91" workbookViewId="0">
      <selection activeCell="N79" sqref="N79"/>
    </sheetView>
  </sheetViews>
  <sheetFormatPr defaultRowHeight="12.75" x14ac:dyDescent="0.2"/>
  <cols>
    <col min="2" max="2" width="10.42578125" customWidth="1"/>
    <col min="9" max="9" width="30.28515625" customWidth="1"/>
    <col min="10" max="10" width="10.28515625" customWidth="1"/>
    <col min="11" max="11" width="11" customWidth="1"/>
    <col min="12" max="12" width="12.42578125" customWidth="1"/>
    <col min="13" max="13" width="14" customWidth="1"/>
    <col min="14" max="14" width="12.42578125" customWidth="1"/>
    <col min="15" max="15" width="14" customWidth="1"/>
    <col min="16" max="16" width="6" customWidth="1"/>
    <col min="18" max="18" width="10" bestFit="1" customWidth="1"/>
  </cols>
  <sheetData>
    <row r="1" spans="1:18" ht="28.5" customHeight="1" x14ac:dyDescent="0.4">
      <c r="A1" s="325" t="s">
        <v>52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8" ht="28.5" customHeight="1" x14ac:dyDescent="0.35">
      <c r="A2" s="330" t="s">
        <v>53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8" s="1" customFormat="1" ht="16.5" customHeight="1" x14ac:dyDescent="0.2">
      <c r="A3" s="289" t="s">
        <v>2</v>
      </c>
      <c r="B3" s="359" t="s">
        <v>134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427"/>
    </row>
    <row r="4" spans="1:18" s="2" customFormat="1" ht="16.5" customHeight="1" x14ac:dyDescent="0.2">
      <c r="A4" s="15" t="s">
        <v>3</v>
      </c>
      <c r="B4" s="428" t="s">
        <v>135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30"/>
    </row>
    <row r="5" spans="1:18" s="2" customFormat="1" ht="14.25" customHeight="1" x14ac:dyDescent="0.2">
      <c r="A5" s="326" t="s">
        <v>0</v>
      </c>
      <c r="B5" s="361"/>
      <c r="C5" s="326" t="s">
        <v>1</v>
      </c>
      <c r="D5" s="326"/>
      <c r="E5" s="326"/>
      <c r="F5" s="326"/>
      <c r="G5" s="326"/>
      <c r="H5" s="326"/>
      <c r="I5" s="326"/>
      <c r="J5" s="364" t="s">
        <v>9</v>
      </c>
      <c r="K5" s="326" t="s">
        <v>10</v>
      </c>
      <c r="L5" s="431"/>
      <c r="M5" s="432"/>
      <c r="N5" s="432"/>
      <c r="O5" s="433"/>
    </row>
    <row r="6" spans="1:18" s="2" customFormat="1" ht="12" x14ac:dyDescent="0.2">
      <c r="A6" s="326"/>
      <c r="B6" s="362"/>
      <c r="C6" s="363"/>
      <c r="D6" s="363"/>
      <c r="E6" s="363"/>
      <c r="F6" s="363"/>
      <c r="G6" s="363"/>
      <c r="H6" s="363"/>
      <c r="I6" s="363"/>
      <c r="J6" s="361"/>
      <c r="K6" s="363"/>
      <c r="L6" s="434"/>
      <c r="M6" s="435"/>
      <c r="N6" s="435"/>
      <c r="O6" s="436"/>
    </row>
    <row r="7" spans="1:18" s="2" customFormat="1" ht="12" x14ac:dyDescent="0.2">
      <c r="A7" s="250">
        <v>1</v>
      </c>
      <c r="B7" s="250"/>
      <c r="C7" s="366" t="s">
        <v>15</v>
      </c>
      <c r="D7" s="367"/>
      <c r="E7" s="367"/>
      <c r="F7" s="367"/>
      <c r="G7" s="367"/>
      <c r="H7" s="367"/>
      <c r="I7" s="368"/>
      <c r="J7" s="249"/>
      <c r="K7" s="3"/>
      <c r="L7" s="437"/>
      <c r="M7" s="438"/>
      <c r="N7" s="438"/>
      <c r="O7" s="439"/>
    </row>
    <row r="8" spans="1:18" s="2" customFormat="1" ht="24" x14ac:dyDescent="0.2">
      <c r="A8" s="186" t="s">
        <v>14</v>
      </c>
      <c r="B8" s="71" t="s">
        <v>185</v>
      </c>
      <c r="C8" s="319" t="s">
        <v>186</v>
      </c>
      <c r="D8" s="320"/>
      <c r="E8" s="320"/>
      <c r="F8" s="320"/>
      <c r="G8" s="320"/>
      <c r="H8" s="320"/>
      <c r="I8" s="321"/>
      <c r="J8" s="109" t="s">
        <v>159</v>
      </c>
      <c r="K8" s="156">
        <f>'PLANILHA ORÇAM.'!K8</f>
        <v>8</v>
      </c>
      <c r="L8" s="319" t="s">
        <v>495</v>
      </c>
      <c r="M8" s="320"/>
      <c r="N8" s="320"/>
      <c r="O8" s="321"/>
      <c r="R8" s="27"/>
    </row>
    <row r="9" spans="1:18" s="2" customFormat="1" ht="12" x14ac:dyDescent="0.2">
      <c r="A9" s="32"/>
      <c r="B9" s="71"/>
      <c r="C9" s="322"/>
      <c r="D9" s="323"/>
      <c r="E9" s="323"/>
      <c r="F9" s="323"/>
      <c r="G9" s="323"/>
      <c r="H9" s="323"/>
      <c r="I9" s="324"/>
      <c r="J9" s="109"/>
      <c r="K9" s="156"/>
      <c r="L9" s="260"/>
      <c r="M9" s="261"/>
      <c r="N9" s="261"/>
      <c r="O9" s="262"/>
    </row>
    <row r="10" spans="1:18" s="72" customFormat="1" ht="12" customHeight="1" x14ac:dyDescent="0.2">
      <c r="A10" s="185">
        <v>2</v>
      </c>
      <c r="B10" s="158"/>
      <c r="C10" s="331" t="s">
        <v>182</v>
      </c>
      <c r="D10" s="332"/>
      <c r="E10" s="332"/>
      <c r="F10" s="332"/>
      <c r="G10" s="332"/>
      <c r="H10" s="332"/>
      <c r="I10" s="333"/>
      <c r="J10" s="159"/>
      <c r="K10" s="156"/>
      <c r="L10" s="263"/>
      <c r="M10" s="264"/>
      <c r="N10" s="264"/>
      <c r="O10" s="265"/>
      <c r="R10" s="107"/>
    </row>
    <row r="11" spans="1:18" s="73" customFormat="1" ht="12.75" customHeight="1" x14ac:dyDescent="0.2">
      <c r="A11" s="32" t="s">
        <v>17</v>
      </c>
      <c r="B11" s="29" t="s">
        <v>183</v>
      </c>
      <c r="C11" s="316" t="s">
        <v>184</v>
      </c>
      <c r="D11" s="317"/>
      <c r="E11" s="317"/>
      <c r="F11" s="317"/>
      <c r="G11" s="317"/>
      <c r="H11" s="317"/>
      <c r="I11" s="318"/>
      <c r="J11" s="269" t="s">
        <v>148</v>
      </c>
      <c r="K11" s="156">
        <f>'PLANILHA ORÇAM.'!K11</f>
        <v>1</v>
      </c>
      <c r="L11" s="426" t="s">
        <v>460</v>
      </c>
      <c r="M11" s="409"/>
      <c r="N11" s="409"/>
      <c r="O11" s="410"/>
      <c r="Q11" s="188"/>
    </row>
    <row r="12" spans="1:18" s="2" customFormat="1" ht="12.75" customHeight="1" x14ac:dyDescent="0.2">
      <c r="A12" s="32"/>
      <c r="B12" s="110"/>
      <c r="C12" s="322"/>
      <c r="D12" s="323"/>
      <c r="E12" s="323"/>
      <c r="F12" s="323"/>
      <c r="G12" s="323"/>
      <c r="H12" s="323"/>
      <c r="I12" s="324"/>
      <c r="J12" s="109"/>
      <c r="K12" s="156"/>
      <c r="L12" s="260"/>
      <c r="M12" s="261"/>
      <c r="N12" s="261"/>
      <c r="O12" s="262"/>
    </row>
    <row r="13" spans="1:18" s="2" customFormat="1" ht="12.75" customHeight="1" x14ac:dyDescent="0.2">
      <c r="A13" s="33">
        <v>3</v>
      </c>
      <c r="B13" s="110"/>
      <c r="C13" s="327" t="s">
        <v>54</v>
      </c>
      <c r="D13" s="328"/>
      <c r="E13" s="328"/>
      <c r="F13" s="328"/>
      <c r="G13" s="328"/>
      <c r="H13" s="328"/>
      <c r="I13" s="329"/>
      <c r="J13" s="109"/>
      <c r="K13" s="156"/>
      <c r="L13" s="260"/>
      <c r="M13" s="261"/>
      <c r="N13" s="261"/>
      <c r="O13" s="262"/>
    </row>
    <row r="14" spans="1:18" s="2" customFormat="1" ht="24" x14ac:dyDescent="0.2">
      <c r="A14" s="32" t="s">
        <v>18</v>
      </c>
      <c r="B14" s="71" t="s">
        <v>189</v>
      </c>
      <c r="C14" s="316" t="s">
        <v>190</v>
      </c>
      <c r="D14" s="317"/>
      <c r="E14" s="317"/>
      <c r="F14" s="317"/>
      <c r="G14" s="317"/>
      <c r="H14" s="317"/>
      <c r="I14" s="318"/>
      <c r="J14" s="109" t="s">
        <v>159</v>
      </c>
      <c r="K14" s="156">
        <f>'PLANILHA ORÇAM.'!K14</f>
        <v>2.02</v>
      </c>
      <c r="L14" s="411" t="s">
        <v>494</v>
      </c>
      <c r="M14" s="412"/>
      <c r="N14" s="412"/>
      <c r="O14" s="413"/>
    </row>
    <row r="15" spans="1:18" s="2" customFormat="1" ht="24" x14ac:dyDescent="0.2">
      <c r="A15" s="32" t="s">
        <v>229</v>
      </c>
      <c r="B15" s="71" t="s">
        <v>556</v>
      </c>
      <c r="C15" s="316" t="s">
        <v>558</v>
      </c>
      <c r="D15" s="317"/>
      <c r="E15" s="317"/>
      <c r="F15" s="317"/>
      <c r="G15" s="317"/>
      <c r="H15" s="317"/>
      <c r="I15" s="318"/>
      <c r="J15" s="109" t="s">
        <v>148</v>
      </c>
      <c r="K15" s="77">
        <v>12</v>
      </c>
      <c r="L15" s="411" t="s">
        <v>470</v>
      </c>
      <c r="M15" s="412"/>
      <c r="N15" s="412"/>
      <c r="O15" s="413"/>
    </row>
    <row r="16" spans="1:18" s="2" customFormat="1" ht="24" x14ac:dyDescent="0.2">
      <c r="A16" s="32" t="s">
        <v>230</v>
      </c>
      <c r="B16" s="71" t="s">
        <v>197</v>
      </c>
      <c r="C16" s="316" t="s">
        <v>357</v>
      </c>
      <c r="D16" s="317"/>
      <c r="E16" s="317"/>
      <c r="F16" s="317"/>
      <c r="G16" s="317"/>
      <c r="H16" s="317"/>
      <c r="I16" s="318"/>
      <c r="J16" s="109" t="s">
        <v>198</v>
      </c>
      <c r="K16" s="156">
        <f>'PLANILHA ORÇAM.'!K16</f>
        <v>0.82</v>
      </c>
      <c r="L16" s="411" t="s">
        <v>493</v>
      </c>
      <c r="M16" s="412"/>
      <c r="N16" s="412"/>
      <c r="O16" s="413"/>
      <c r="R16" s="108"/>
    </row>
    <row r="17" spans="1:18" s="2" customFormat="1" ht="60.75" customHeight="1" x14ac:dyDescent="0.2">
      <c r="A17" s="32" t="s">
        <v>231</v>
      </c>
      <c r="B17" s="71" t="s">
        <v>140</v>
      </c>
      <c r="C17" s="316" t="s">
        <v>139</v>
      </c>
      <c r="D17" s="317"/>
      <c r="E17" s="317"/>
      <c r="F17" s="317"/>
      <c r="G17" s="317"/>
      <c r="H17" s="317"/>
      <c r="I17" s="318"/>
      <c r="J17" s="109" t="s">
        <v>198</v>
      </c>
      <c r="K17" s="156">
        <f>'PLANILHA ORÇAM.'!K17</f>
        <v>3.34</v>
      </c>
      <c r="L17" s="411" t="s">
        <v>538</v>
      </c>
      <c r="M17" s="412"/>
      <c r="N17" s="412"/>
      <c r="O17" s="413"/>
      <c r="R17" s="108"/>
    </row>
    <row r="18" spans="1:18" s="2" customFormat="1" ht="24" x14ac:dyDescent="0.2">
      <c r="A18" s="32" t="s">
        <v>232</v>
      </c>
      <c r="B18" s="163" t="s">
        <v>207</v>
      </c>
      <c r="C18" s="319" t="s">
        <v>202</v>
      </c>
      <c r="D18" s="320"/>
      <c r="E18" s="320"/>
      <c r="F18" s="320"/>
      <c r="G18" s="320"/>
      <c r="H18" s="320"/>
      <c r="I18" s="321"/>
      <c r="J18" s="32" t="s">
        <v>159</v>
      </c>
      <c r="K18" s="156">
        <f>'PLANILHA ORÇAM.'!K18</f>
        <v>18.100000000000001</v>
      </c>
      <c r="L18" s="411" t="s">
        <v>496</v>
      </c>
      <c r="M18" s="412"/>
      <c r="N18" s="412"/>
      <c r="O18" s="413"/>
      <c r="R18" s="108"/>
    </row>
    <row r="19" spans="1:18" s="2" customFormat="1" ht="24" x14ac:dyDescent="0.2">
      <c r="A19" s="32" t="s">
        <v>233</v>
      </c>
      <c r="B19" s="71" t="s">
        <v>136</v>
      </c>
      <c r="C19" s="316" t="s">
        <v>137</v>
      </c>
      <c r="D19" s="317"/>
      <c r="E19" s="317"/>
      <c r="F19" s="317"/>
      <c r="G19" s="317"/>
      <c r="H19" s="317"/>
      <c r="I19" s="318"/>
      <c r="J19" s="32" t="s">
        <v>159</v>
      </c>
      <c r="K19" s="156">
        <f>'PLANILHA ORÇAM.'!K19</f>
        <v>6.1</v>
      </c>
      <c r="L19" s="440" t="s">
        <v>497</v>
      </c>
      <c r="M19" s="441"/>
      <c r="N19" s="441"/>
      <c r="O19" s="442"/>
      <c r="Q19" s="27"/>
    </row>
    <row r="20" spans="1:18" s="2" customFormat="1" ht="24" x14ac:dyDescent="0.2">
      <c r="A20" s="32" t="s">
        <v>234</v>
      </c>
      <c r="B20" s="71" t="s">
        <v>141</v>
      </c>
      <c r="C20" s="316" t="s">
        <v>142</v>
      </c>
      <c r="D20" s="317"/>
      <c r="E20" s="317"/>
      <c r="F20" s="317"/>
      <c r="G20" s="317"/>
      <c r="H20" s="317"/>
      <c r="I20" s="318"/>
      <c r="J20" s="32" t="s">
        <v>159</v>
      </c>
      <c r="K20" s="156">
        <f>'PLANILHA ORÇAM.'!K20</f>
        <v>7.77</v>
      </c>
      <c r="L20" s="411" t="s">
        <v>498</v>
      </c>
      <c r="M20" s="412"/>
      <c r="N20" s="412"/>
      <c r="O20" s="413"/>
      <c r="Q20" s="27"/>
    </row>
    <row r="21" spans="1:18" s="2" customFormat="1" ht="24" x14ac:dyDescent="0.2">
      <c r="A21" s="32" t="s">
        <v>292</v>
      </c>
      <c r="B21" s="71" t="s">
        <v>143</v>
      </c>
      <c r="C21" s="316" t="s">
        <v>144</v>
      </c>
      <c r="D21" s="317"/>
      <c r="E21" s="317"/>
      <c r="F21" s="317"/>
      <c r="G21" s="317"/>
      <c r="H21" s="317"/>
      <c r="I21" s="318"/>
      <c r="J21" s="32" t="s">
        <v>148</v>
      </c>
      <c r="K21" s="156">
        <f>'PLANILHA ORÇAM.'!K21</f>
        <v>3</v>
      </c>
      <c r="L21" s="411" t="s">
        <v>479</v>
      </c>
      <c r="M21" s="412"/>
      <c r="N21" s="412"/>
      <c r="O21" s="413"/>
      <c r="Q21" s="27"/>
    </row>
    <row r="22" spans="1:18" s="2" customFormat="1" ht="24" x14ac:dyDescent="0.2">
      <c r="A22" s="32" t="s">
        <v>293</v>
      </c>
      <c r="B22" s="71" t="s">
        <v>246</v>
      </c>
      <c r="C22" s="316" t="s">
        <v>248</v>
      </c>
      <c r="D22" s="317"/>
      <c r="E22" s="317"/>
      <c r="F22" s="317"/>
      <c r="G22" s="317"/>
      <c r="H22" s="317"/>
      <c r="I22" s="318"/>
      <c r="J22" s="32" t="s">
        <v>247</v>
      </c>
      <c r="K22" s="156">
        <f>'PLANILHA ORÇAM.'!K22</f>
        <v>17</v>
      </c>
      <c r="L22" s="411" t="s">
        <v>499</v>
      </c>
      <c r="M22" s="412"/>
      <c r="N22" s="412"/>
      <c r="O22" s="413"/>
      <c r="Q22" s="27"/>
    </row>
    <row r="23" spans="1:18" s="2" customFormat="1" ht="24" x14ac:dyDescent="0.2">
      <c r="A23" s="32" t="s">
        <v>358</v>
      </c>
      <c r="B23" s="71" t="s">
        <v>249</v>
      </c>
      <c r="C23" s="316" t="s">
        <v>250</v>
      </c>
      <c r="D23" s="317"/>
      <c r="E23" s="317"/>
      <c r="F23" s="317"/>
      <c r="G23" s="317"/>
      <c r="H23" s="317"/>
      <c r="I23" s="318"/>
      <c r="J23" s="32" t="s">
        <v>159</v>
      </c>
      <c r="K23" s="156">
        <f>'PLANILHA ORÇAM.'!K23</f>
        <v>15.65</v>
      </c>
      <c r="L23" s="411" t="s">
        <v>500</v>
      </c>
      <c r="M23" s="412"/>
      <c r="N23" s="412"/>
      <c r="O23" s="413"/>
      <c r="Q23" s="27"/>
    </row>
    <row r="24" spans="1:18" s="2" customFormat="1" ht="24" x14ac:dyDescent="0.2">
      <c r="A24" s="32" t="s">
        <v>453</v>
      </c>
      <c r="B24" s="71" t="s">
        <v>359</v>
      </c>
      <c r="C24" s="316" t="s">
        <v>360</v>
      </c>
      <c r="D24" s="317"/>
      <c r="E24" s="317"/>
      <c r="F24" s="317"/>
      <c r="G24" s="317"/>
      <c r="H24" s="317"/>
      <c r="I24" s="318"/>
      <c r="J24" s="32" t="s">
        <v>159</v>
      </c>
      <c r="K24" s="156">
        <f>'PLANILHA ORÇAM.'!K24</f>
        <v>45.64</v>
      </c>
      <c r="L24" s="411" t="s">
        <v>501</v>
      </c>
      <c r="M24" s="412"/>
      <c r="N24" s="412"/>
      <c r="O24" s="413"/>
      <c r="Q24" s="27"/>
    </row>
    <row r="25" spans="1:18" s="2" customFormat="1" ht="24" customHeight="1" x14ac:dyDescent="0.2">
      <c r="A25" s="32" t="s">
        <v>454</v>
      </c>
      <c r="B25" s="71" t="s">
        <v>461</v>
      </c>
      <c r="C25" s="316" t="s">
        <v>462</v>
      </c>
      <c r="D25" s="317"/>
      <c r="E25" s="317"/>
      <c r="F25" s="317"/>
      <c r="G25" s="317"/>
      <c r="H25" s="317"/>
      <c r="I25" s="318"/>
      <c r="J25" s="32" t="s">
        <v>159</v>
      </c>
      <c r="K25" s="156">
        <f>'PLANILHA ORÇAM.'!K25</f>
        <v>65.31</v>
      </c>
      <c r="L25" s="411" t="s">
        <v>502</v>
      </c>
      <c r="M25" s="412"/>
      <c r="N25" s="412"/>
      <c r="O25" s="413"/>
      <c r="Q25" s="27"/>
    </row>
    <row r="26" spans="1:18" s="2" customFormat="1" ht="264.75" customHeight="1" x14ac:dyDescent="0.2">
      <c r="A26" s="32" t="s">
        <v>454</v>
      </c>
      <c r="B26" s="71" t="s">
        <v>461</v>
      </c>
      <c r="C26" s="316" t="s">
        <v>463</v>
      </c>
      <c r="D26" s="317"/>
      <c r="E26" s="317"/>
      <c r="F26" s="317"/>
      <c r="G26" s="317"/>
      <c r="H26" s="317"/>
      <c r="I26" s="318"/>
      <c r="J26" s="32" t="s">
        <v>159</v>
      </c>
      <c r="K26" s="156">
        <f>'PLANILHA ORÇAM.'!K26</f>
        <v>105.1</v>
      </c>
      <c r="L26" s="423" t="s">
        <v>545</v>
      </c>
      <c r="M26" s="424"/>
      <c r="N26" s="424"/>
      <c r="O26" s="425"/>
      <c r="Q26" s="27"/>
    </row>
    <row r="27" spans="1:18" s="2" customFormat="1" ht="12" x14ac:dyDescent="0.2">
      <c r="A27" s="32"/>
      <c r="B27" s="71"/>
      <c r="C27" s="334"/>
      <c r="D27" s="335"/>
      <c r="E27" s="335"/>
      <c r="F27" s="335"/>
      <c r="G27" s="335"/>
      <c r="H27" s="335"/>
      <c r="I27" s="336"/>
      <c r="J27" s="10"/>
      <c r="K27" s="156"/>
      <c r="L27" s="420"/>
      <c r="M27" s="421"/>
      <c r="N27" s="421"/>
      <c r="O27" s="422"/>
      <c r="Q27" s="27"/>
    </row>
    <row r="28" spans="1:18" s="2" customFormat="1" ht="12.75" customHeight="1" x14ac:dyDescent="0.2">
      <c r="A28" s="33">
        <v>4</v>
      </c>
      <c r="B28" s="71"/>
      <c r="C28" s="337" t="s">
        <v>214</v>
      </c>
      <c r="D28" s="338"/>
      <c r="E28" s="338"/>
      <c r="F28" s="338"/>
      <c r="G28" s="338"/>
      <c r="H28" s="338"/>
      <c r="I28" s="339"/>
      <c r="J28" s="32"/>
      <c r="K28" s="156"/>
      <c r="L28" s="255"/>
      <c r="M28" s="256"/>
      <c r="N28" s="256"/>
      <c r="O28" s="257"/>
      <c r="Q28" s="27"/>
    </row>
    <row r="29" spans="1:18" s="2" customFormat="1" ht="12" x14ac:dyDescent="0.2">
      <c r="A29" s="32"/>
      <c r="B29" s="71"/>
      <c r="C29" s="337" t="s">
        <v>215</v>
      </c>
      <c r="D29" s="338"/>
      <c r="E29" s="338"/>
      <c r="F29" s="338"/>
      <c r="G29" s="338"/>
      <c r="H29" s="338"/>
      <c r="I29" s="339"/>
      <c r="J29" s="32"/>
      <c r="K29" s="156"/>
      <c r="L29" s="255"/>
      <c r="M29" s="256"/>
      <c r="N29" s="256"/>
      <c r="O29" s="257"/>
      <c r="Q29" s="27"/>
    </row>
    <row r="30" spans="1:18" s="2" customFormat="1" ht="48" customHeight="1" x14ac:dyDescent="0.2">
      <c r="A30" s="32" t="s">
        <v>19</v>
      </c>
      <c r="B30" s="163" t="s">
        <v>261</v>
      </c>
      <c r="C30" s="316" t="s">
        <v>262</v>
      </c>
      <c r="D30" s="317"/>
      <c r="E30" s="317"/>
      <c r="F30" s="317"/>
      <c r="G30" s="317"/>
      <c r="H30" s="317"/>
      <c r="I30" s="318"/>
      <c r="J30" s="32" t="s">
        <v>198</v>
      </c>
      <c r="K30" s="156">
        <f>'PLANILHA ORÇAM.'!K30</f>
        <v>14.57</v>
      </c>
      <c r="L30" s="411" t="s">
        <v>503</v>
      </c>
      <c r="M30" s="412"/>
      <c r="N30" s="412"/>
      <c r="O30" s="413"/>
      <c r="Q30" s="27"/>
    </row>
    <row r="31" spans="1:18" s="2" customFormat="1" ht="12" x14ac:dyDescent="0.2">
      <c r="A31" s="32"/>
      <c r="B31" s="71"/>
      <c r="C31" s="334"/>
      <c r="D31" s="335"/>
      <c r="E31" s="335"/>
      <c r="F31" s="335"/>
      <c r="G31" s="335"/>
      <c r="H31" s="335"/>
      <c r="I31" s="336"/>
      <c r="J31" s="32"/>
      <c r="K31" s="156"/>
      <c r="L31" s="258"/>
      <c r="M31" s="259"/>
      <c r="N31" s="259"/>
      <c r="O31" s="28"/>
      <c r="Q31" s="27"/>
    </row>
    <row r="32" spans="1:18" s="2" customFormat="1" ht="12" x14ac:dyDescent="0.2">
      <c r="A32" s="33">
        <v>5</v>
      </c>
      <c r="B32" s="71"/>
      <c r="C32" s="331" t="s">
        <v>109</v>
      </c>
      <c r="D32" s="332"/>
      <c r="E32" s="332"/>
      <c r="F32" s="332"/>
      <c r="G32" s="332"/>
      <c r="H32" s="332"/>
      <c r="I32" s="333"/>
      <c r="J32" s="32"/>
      <c r="K32" s="156"/>
      <c r="L32" s="255"/>
      <c r="M32" s="256"/>
      <c r="N32" s="256"/>
      <c r="O32" s="257"/>
      <c r="Q32" s="27"/>
    </row>
    <row r="33" spans="1:17" s="2" customFormat="1" ht="12.75" customHeight="1" x14ac:dyDescent="0.2">
      <c r="A33" s="250"/>
      <c r="B33" s="71"/>
      <c r="C33" s="340" t="s">
        <v>377</v>
      </c>
      <c r="D33" s="341"/>
      <c r="E33" s="341"/>
      <c r="F33" s="341"/>
      <c r="G33" s="341"/>
      <c r="H33" s="341"/>
      <c r="I33" s="342"/>
      <c r="J33" s="248"/>
      <c r="K33" s="156"/>
      <c r="L33" s="258"/>
      <c r="M33" s="259"/>
      <c r="N33" s="259"/>
      <c r="O33" s="28"/>
      <c r="Q33" s="27"/>
    </row>
    <row r="34" spans="1:17" s="2" customFormat="1" ht="24" x14ac:dyDescent="0.2">
      <c r="A34" s="32" t="s">
        <v>20</v>
      </c>
      <c r="B34" s="71" t="s">
        <v>343</v>
      </c>
      <c r="C34" s="316" t="s">
        <v>344</v>
      </c>
      <c r="D34" s="317"/>
      <c r="E34" s="317"/>
      <c r="F34" s="317"/>
      <c r="G34" s="317"/>
      <c r="H34" s="317"/>
      <c r="I34" s="318"/>
      <c r="J34" s="109" t="s">
        <v>159</v>
      </c>
      <c r="K34" s="156">
        <f>'PLANILHA ORÇAM.'!K34</f>
        <v>4.22</v>
      </c>
      <c r="L34" s="411" t="s">
        <v>504</v>
      </c>
      <c r="M34" s="412"/>
      <c r="N34" s="412"/>
      <c r="O34" s="413"/>
      <c r="Q34" s="27"/>
    </row>
    <row r="35" spans="1:17" s="2" customFormat="1" ht="24" x14ac:dyDescent="0.2">
      <c r="A35" s="32" t="s">
        <v>21</v>
      </c>
      <c r="B35" s="71" t="s">
        <v>372</v>
      </c>
      <c r="C35" s="316" t="s">
        <v>373</v>
      </c>
      <c r="D35" s="317"/>
      <c r="E35" s="317"/>
      <c r="F35" s="317"/>
      <c r="G35" s="317"/>
      <c r="H35" s="317"/>
      <c r="I35" s="318"/>
      <c r="J35" s="109" t="s">
        <v>198</v>
      </c>
      <c r="K35" s="156">
        <f>'PLANILHA ORÇAM.'!K35</f>
        <v>0.32</v>
      </c>
      <c r="L35" s="411" t="s">
        <v>505</v>
      </c>
      <c r="M35" s="412"/>
      <c r="N35" s="412"/>
      <c r="O35" s="413"/>
      <c r="Q35" s="27"/>
    </row>
    <row r="36" spans="1:17" s="2" customFormat="1" ht="24" x14ac:dyDescent="0.2">
      <c r="A36" s="32" t="s">
        <v>374</v>
      </c>
      <c r="B36" s="71" t="s">
        <v>345</v>
      </c>
      <c r="C36" s="316" t="s">
        <v>346</v>
      </c>
      <c r="D36" s="317"/>
      <c r="E36" s="317"/>
      <c r="F36" s="317"/>
      <c r="G36" s="317"/>
      <c r="H36" s="317"/>
      <c r="I36" s="318"/>
      <c r="J36" s="109" t="s">
        <v>347</v>
      </c>
      <c r="K36" s="156">
        <f>'PLANILHA ORÇAM.'!K36</f>
        <v>16.68</v>
      </c>
      <c r="L36" s="411" t="s">
        <v>506</v>
      </c>
      <c r="M36" s="412"/>
      <c r="N36" s="412"/>
      <c r="O36" s="413"/>
      <c r="Q36" s="27"/>
    </row>
    <row r="37" spans="1:17" s="2" customFormat="1" ht="24" x14ac:dyDescent="0.2">
      <c r="A37" s="32" t="s">
        <v>375</v>
      </c>
      <c r="B37" s="71" t="s">
        <v>348</v>
      </c>
      <c r="C37" s="316" t="s">
        <v>349</v>
      </c>
      <c r="D37" s="317"/>
      <c r="E37" s="317"/>
      <c r="F37" s="317"/>
      <c r="G37" s="317"/>
      <c r="H37" s="317"/>
      <c r="I37" s="318"/>
      <c r="J37" s="109" t="s">
        <v>347</v>
      </c>
      <c r="K37" s="156">
        <f>'PLANILHA ORÇAM.'!K37</f>
        <v>5.47</v>
      </c>
      <c r="L37" s="411" t="s">
        <v>507</v>
      </c>
      <c r="M37" s="412"/>
      <c r="N37" s="412"/>
      <c r="O37" s="413"/>
      <c r="Q37" s="27"/>
    </row>
    <row r="38" spans="1:17" s="2" customFormat="1" ht="24" x14ac:dyDescent="0.2">
      <c r="A38" s="32" t="s">
        <v>376</v>
      </c>
      <c r="B38" s="71" t="s">
        <v>353</v>
      </c>
      <c r="C38" s="316" t="s">
        <v>354</v>
      </c>
      <c r="D38" s="317"/>
      <c r="E38" s="317"/>
      <c r="F38" s="317"/>
      <c r="G38" s="317"/>
      <c r="H38" s="317"/>
      <c r="I38" s="318"/>
      <c r="J38" s="109" t="s">
        <v>352</v>
      </c>
      <c r="K38" s="156">
        <f>'PLANILHA ORÇAM.'!K38</f>
        <v>0.32</v>
      </c>
      <c r="L38" s="411" t="s">
        <v>505</v>
      </c>
      <c r="M38" s="412"/>
      <c r="N38" s="412"/>
      <c r="O38" s="413"/>
      <c r="Q38" s="27"/>
    </row>
    <row r="39" spans="1:17" s="2" customFormat="1" ht="12" x14ac:dyDescent="0.2">
      <c r="A39" s="32"/>
      <c r="B39" s="71"/>
      <c r="C39" s="343"/>
      <c r="D39" s="344"/>
      <c r="E39" s="344"/>
      <c r="F39" s="344"/>
      <c r="G39" s="344"/>
      <c r="H39" s="344"/>
      <c r="I39" s="345"/>
      <c r="J39" s="109"/>
      <c r="K39" s="156"/>
      <c r="L39" s="252"/>
      <c r="M39" s="253"/>
      <c r="N39" s="253"/>
      <c r="O39" s="254"/>
      <c r="Q39" s="27"/>
    </row>
    <row r="40" spans="1:17" s="2" customFormat="1" ht="12" x14ac:dyDescent="0.2">
      <c r="A40" s="33">
        <v>6</v>
      </c>
      <c r="B40" s="71"/>
      <c r="C40" s="340" t="s">
        <v>378</v>
      </c>
      <c r="D40" s="341"/>
      <c r="E40" s="341"/>
      <c r="F40" s="341"/>
      <c r="G40" s="341"/>
      <c r="H40" s="341"/>
      <c r="I40" s="342"/>
      <c r="J40" s="109"/>
      <c r="K40" s="156"/>
      <c r="L40" s="252"/>
      <c r="M40" s="253"/>
      <c r="N40" s="253"/>
      <c r="O40" s="254"/>
      <c r="Q40" s="27"/>
    </row>
    <row r="41" spans="1:17" s="2" customFormat="1" ht="37.5" customHeight="1" x14ac:dyDescent="0.2">
      <c r="A41" s="32" t="s">
        <v>22</v>
      </c>
      <c r="B41" s="71" t="s">
        <v>350</v>
      </c>
      <c r="C41" s="316" t="s">
        <v>351</v>
      </c>
      <c r="D41" s="317"/>
      <c r="E41" s="317"/>
      <c r="F41" s="317"/>
      <c r="G41" s="317"/>
      <c r="H41" s="317"/>
      <c r="I41" s="318"/>
      <c r="J41" s="109" t="s">
        <v>159</v>
      </c>
      <c r="K41" s="156">
        <f>'PLANILHA ORÇAM.'!K41</f>
        <v>0.83</v>
      </c>
      <c r="L41" s="411" t="s">
        <v>508</v>
      </c>
      <c r="M41" s="412"/>
      <c r="N41" s="412"/>
      <c r="O41" s="413"/>
      <c r="Q41" s="27"/>
    </row>
    <row r="42" spans="1:17" s="2" customFormat="1" ht="24" customHeight="1" x14ac:dyDescent="0.2">
      <c r="A42" s="32" t="s">
        <v>23</v>
      </c>
      <c r="B42" s="71" t="s">
        <v>372</v>
      </c>
      <c r="C42" s="316" t="s">
        <v>373</v>
      </c>
      <c r="D42" s="317"/>
      <c r="E42" s="317"/>
      <c r="F42" s="317"/>
      <c r="G42" s="317"/>
      <c r="H42" s="317"/>
      <c r="I42" s="318"/>
      <c r="J42" s="109" t="s">
        <v>352</v>
      </c>
      <c r="K42" s="156">
        <f>'PLANILHA ORÇAM.'!K42</f>
        <v>0.08</v>
      </c>
      <c r="L42" s="411" t="s">
        <v>509</v>
      </c>
      <c r="M42" s="412"/>
      <c r="N42" s="412"/>
      <c r="O42" s="413"/>
      <c r="Q42" s="27"/>
    </row>
    <row r="43" spans="1:17" s="2" customFormat="1" ht="24" customHeight="1" x14ac:dyDescent="0.2">
      <c r="A43" s="32" t="s">
        <v>58</v>
      </c>
      <c r="B43" s="71" t="s">
        <v>345</v>
      </c>
      <c r="C43" s="316" t="s">
        <v>346</v>
      </c>
      <c r="D43" s="317"/>
      <c r="E43" s="317"/>
      <c r="F43" s="317"/>
      <c r="G43" s="317"/>
      <c r="H43" s="317"/>
      <c r="I43" s="318"/>
      <c r="J43" s="109" t="s">
        <v>347</v>
      </c>
      <c r="K43" s="156">
        <f>'PLANILHA ORÇAM.'!K43</f>
        <v>2.84</v>
      </c>
      <c r="L43" s="411" t="s">
        <v>510</v>
      </c>
      <c r="M43" s="412"/>
      <c r="N43" s="412"/>
      <c r="O43" s="413"/>
      <c r="Q43" s="27"/>
    </row>
    <row r="44" spans="1:17" s="2" customFormat="1" ht="24" customHeight="1" x14ac:dyDescent="0.2">
      <c r="A44" s="32" t="s">
        <v>59</v>
      </c>
      <c r="B44" s="71" t="s">
        <v>348</v>
      </c>
      <c r="C44" s="316" t="s">
        <v>349</v>
      </c>
      <c r="D44" s="317"/>
      <c r="E44" s="317"/>
      <c r="F44" s="317"/>
      <c r="G44" s="317"/>
      <c r="H44" s="317"/>
      <c r="I44" s="318"/>
      <c r="J44" s="109" t="s">
        <v>347</v>
      </c>
      <c r="K44" s="156">
        <f>'PLANILHA ORÇAM.'!K44</f>
        <v>0.99</v>
      </c>
      <c r="L44" s="411" t="s">
        <v>511</v>
      </c>
      <c r="M44" s="412"/>
      <c r="N44" s="412"/>
      <c r="O44" s="413"/>
      <c r="Q44" s="27"/>
    </row>
    <row r="45" spans="1:17" s="2" customFormat="1" ht="24" customHeight="1" x14ac:dyDescent="0.2">
      <c r="A45" s="32" t="s">
        <v>63</v>
      </c>
      <c r="B45" s="71" t="s">
        <v>353</v>
      </c>
      <c r="C45" s="316" t="s">
        <v>354</v>
      </c>
      <c r="D45" s="317"/>
      <c r="E45" s="317"/>
      <c r="F45" s="317"/>
      <c r="G45" s="317"/>
      <c r="H45" s="317"/>
      <c r="I45" s="318"/>
      <c r="J45" s="109" t="s">
        <v>352</v>
      </c>
      <c r="K45" s="156">
        <f>'PLANILHA ORÇAM.'!K45</f>
        <v>0.08</v>
      </c>
      <c r="L45" s="411" t="s">
        <v>512</v>
      </c>
      <c r="M45" s="412"/>
      <c r="N45" s="412"/>
      <c r="O45" s="413"/>
      <c r="Q45" s="27"/>
    </row>
    <row r="46" spans="1:17" s="2" customFormat="1" ht="12" x14ac:dyDescent="0.2">
      <c r="A46" s="32"/>
      <c r="B46" s="71"/>
      <c r="C46" s="334"/>
      <c r="D46" s="335"/>
      <c r="E46" s="335"/>
      <c r="F46" s="335"/>
      <c r="G46" s="335"/>
      <c r="H46" s="335"/>
      <c r="I46" s="336"/>
      <c r="J46" s="10"/>
      <c r="K46" s="156"/>
      <c r="L46" s="252"/>
      <c r="M46" s="253"/>
      <c r="N46" s="253"/>
      <c r="O46" s="254"/>
      <c r="Q46" s="27"/>
    </row>
    <row r="47" spans="1:17" s="2" customFormat="1" ht="12.75" customHeight="1" x14ac:dyDescent="0.2">
      <c r="A47" s="33">
        <v>7</v>
      </c>
      <c r="B47" s="71"/>
      <c r="C47" s="331" t="s">
        <v>280</v>
      </c>
      <c r="D47" s="332"/>
      <c r="E47" s="332"/>
      <c r="F47" s="332"/>
      <c r="G47" s="332"/>
      <c r="H47" s="332"/>
      <c r="I47" s="333"/>
      <c r="J47" s="109"/>
      <c r="K47" s="156"/>
      <c r="L47" s="252"/>
      <c r="M47" s="253"/>
      <c r="N47" s="253"/>
      <c r="O47" s="254"/>
      <c r="Q47" s="27"/>
    </row>
    <row r="48" spans="1:17" s="2" customFormat="1" ht="24" x14ac:dyDescent="0.2">
      <c r="A48" s="32" t="s">
        <v>24</v>
      </c>
      <c r="B48" s="29" t="s">
        <v>217</v>
      </c>
      <c r="C48" s="316" t="s">
        <v>218</v>
      </c>
      <c r="D48" s="317"/>
      <c r="E48" s="317"/>
      <c r="F48" s="317"/>
      <c r="G48" s="317"/>
      <c r="H48" s="317"/>
      <c r="I48" s="318"/>
      <c r="J48" s="109" t="s">
        <v>152</v>
      </c>
      <c r="K48" s="156">
        <f>'PLANILHA ORÇAM.'!K48</f>
        <v>9</v>
      </c>
      <c r="L48" s="411" t="s">
        <v>513</v>
      </c>
      <c r="M48" s="412"/>
      <c r="N48" s="412"/>
      <c r="O48" s="413"/>
      <c r="Q48" s="27"/>
    </row>
    <row r="49" spans="1:17" s="2" customFormat="1" ht="12" x14ac:dyDescent="0.2">
      <c r="A49" s="32"/>
      <c r="B49" s="29"/>
      <c r="C49" s="322"/>
      <c r="D49" s="323"/>
      <c r="E49" s="323"/>
      <c r="F49" s="323"/>
      <c r="G49" s="323"/>
      <c r="H49" s="323"/>
      <c r="I49" s="324"/>
      <c r="J49" s="109"/>
      <c r="K49" s="156"/>
      <c r="L49" s="252"/>
      <c r="M49" s="253"/>
      <c r="N49" s="253"/>
      <c r="O49" s="254"/>
      <c r="Q49" s="27"/>
    </row>
    <row r="50" spans="1:17" s="2" customFormat="1" ht="12.75" customHeight="1" x14ac:dyDescent="0.2">
      <c r="A50" s="33">
        <v>8</v>
      </c>
      <c r="B50" s="110"/>
      <c r="C50" s="327" t="s">
        <v>57</v>
      </c>
      <c r="D50" s="328"/>
      <c r="E50" s="328"/>
      <c r="F50" s="328"/>
      <c r="G50" s="328"/>
      <c r="H50" s="328"/>
      <c r="I50" s="329"/>
      <c r="J50" s="109"/>
      <c r="K50" s="156"/>
      <c r="L50" s="252"/>
      <c r="M50" s="253"/>
      <c r="N50" s="253"/>
      <c r="O50" s="254"/>
      <c r="Q50" s="27"/>
    </row>
    <row r="51" spans="1:17" s="2" customFormat="1" ht="84.75" customHeight="1" x14ac:dyDescent="0.2">
      <c r="A51" s="32" t="s">
        <v>26</v>
      </c>
      <c r="B51" s="71" t="s">
        <v>219</v>
      </c>
      <c r="C51" s="316" t="s">
        <v>220</v>
      </c>
      <c r="D51" s="317"/>
      <c r="E51" s="317"/>
      <c r="F51" s="317"/>
      <c r="G51" s="317"/>
      <c r="H51" s="317"/>
      <c r="I51" s="318"/>
      <c r="J51" s="109" t="s">
        <v>159</v>
      </c>
      <c r="K51" s="156">
        <f>'PLANILHA ORÇAM.'!K51</f>
        <v>18.940000000000001</v>
      </c>
      <c r="L51" s="411" t="s">
        <v>537</v>
      </c>
      <c r="M51" s="412"/>
      <c r="N51" s="412"/>
      <c r="O51" s="413"/>
      <c r="Q51" s="27"/>
    </row>
    <row r="52" spans="1:17" s="2" customFormat="1" ht="37.5" customHeight="1" x14ac:dyDescent="0.2">
      <c r="A52" s="32" t="s">
        <v>104</v>
      </c>
      <c r="B52" s="71" t="s">
        <v>279</v>
      </c>
      <c r="C52" s="316" t="s">
        <v>491</v>
      </c>
      <c r="D52" s="317"/>
      <c r="E52" s="317"/>
      <c r="F52" s="317"/>
      <c r="G52" s="317"/>
      <c r="H52" s="317"/>
      <c r="I52" s="318"/>
      <c r="J52" s="109" t="s">
        <v>159</v>
      </c>
      <c r="K52" s="156">
        <f>'PLANILHA ORÇAM.'!K52</f>
        <v>7.78</v>
      </c>
      <c r="L52" s="411" t="s">
        <v>514</v>
      </c>
      <c r="M52" s="412"/>
      <c r="N52" s="412"/>
      <c r="O52" s="413"/>
      <c r="Q52" s="27"/>
    </row>
    <row r="53" spans="1:17" s="2" customFormat="1" ht="12.75" customHeight="1" x14ac:dyDescent="0.2">
      <c r="A53" s="32"/>
      <c r="B53" s="110"/>
      <c r="C53" s="322"/>
      <c r="D53" s="323"/>
      <c r="E53" s="323"/>
      <c r="F53" s="323"/>
      <c r="G53" s="323"/>
      <c r="H53" s="323"/>
      <c r="I53" s="324"/>
      <c r="J53" s="109"/>
      <c r="K53" s="156"/>
      <c r="L53" s="252"/>
      <c r="M53" s="253"/>
      <c r="N53" s="253"/>
      <c r="O53" s="254"/>
      <c r="Q53" s="27"/>
    </row>
    <row r="54" spans="1:17" s="2" customFormat="1" ht="12.75" customHeight="1" x14ac:dyDescent="0.2">
      <c r="A54" s="33">
        <v>9</v>
      </c>
      <c r="B54" s="71"/>
      <c r="C54" s="331" t="s">
        <v>278</v>
      </c>
      <c r="D54" s="332"/>
      <c r="E54" s="332"/>
      <c r="F54" s="332"/>
      <c r="G54" s="332"/>
      <c r="H54" s="332"/>
      <c r="I54" s="333"/>
      <c r="J54" s="109"/>
      <c r="K54" s="156"/>
      <c r="L54" s="252"/>
      <c r="M54" s="253"/>
      <c r="N54" s="253"/>
      <c r="O54" s="254"/>
      <c r="Q54" s="27"/>
    </row>
    <row r="55" spans="1:17" s="2" customFormat="1" ht="99" customHeight="1" x14ac:dyDescent="0.2">
      <c r="A55" s="32" t="s">
        <v>28</v>
      </c>
      <c r="B55" s="71" t="s">
        <v>150</v>
      </c>
      <c r="C55" s="316" t="s">
        <v>151</v>
      </c>
      <c r="D55" s="317"/>
      <c r="E55" s="317"/>
      <c r="F55" s="317"/>
      <c r="G55" s="317"/>
      <c r="H55" s="317"/>
      <c r="I55" s="318"/>
      <c r="J55" s="109" t="s">
        <v>152</v>
      </c>
      <c r="K55" s="156">
        <f>'PLANILHA ORÇAM.'!K55</f>
        <v>106.14</v>
      </c>
      <c r="L55" s="411" t="s">
        <v>615</v>
      </c>
      <c r="M55" s="412"/>
      <c r="N55" s="412"/>
      <c r="O55" s="413"/>
      <c r="Q55" s="27"/>
    </row>
    <row r="56" spans="1:17" s="2" customFormat="1" ht="99" customHeight="1" x14ac:dyDescent="0.2">
      <c r="A56" s="32" t="s">
        <v>29</v>
      </c>
      <c r="B56" s="281" t="s">
        <v>554</v>
      </c>
      <c r="C56" s="409" t="s">
        <v>550</v>
      </c>
      <c r="D56" s="409"/>
      <c r="E56" s="409"/>
      <c r="F56" s="409"/>
      <c r="G56" s="409"/>
      <c r="H56" s="409"/>
      <c r="I56" s="410"/>
      <c r="J56" s="109" t="s">
        <v>152</v>
      </c>
      <c r="K56" s="77">
        <v>1</v>
      </c>
      <c r="L56" s="417" t="s">
        <v>555</v>
      </c>
      <c r="M56" s="418"/>
      <c r="N56" s="418"/>
      <c r="O56" s="419"/>
      <c r="Q56" s="27"/>
    </row>
    <row r="57" spans="1:17" s="2" customFormat="1" ht="28.5" customHeight="1" x14ac:dyDescent="0.2">
      <c r="A57" s="32" t="s">
        <v>30</v>
      </c>
      <c r="B57" s="71" t="s">
        <v>192</v>
      </c>
      <c r="C57" s="371" t="s">
        <v>191</v>
      </c>
      <c r="D57" s="372"/>
      <c r="E57" s="372"/>
      <c r="F57" s="372"/>
      <c r="G57" s="372"/>
      <c r="H57" s="372"/>
      <c r="I57" s="373"/>
      <c r="J57" s="109" t="s">
        <v>159</v>
      </c>
      <c r="K57" s="156">
        <f>'PLANILHA ORÇAM.'!K57</f>
        <v>5.89</v>
      </c>
      <c r="L57" s="411" t="s">
        <v>515</v>
      </c>
      <c r="M57" s="412"/>
      <c r="N57" s="412"/>
      <c r="O57" s="413"/>
      <c r="Q57" s="27"/>
    </row>
    <row r="58" spans="1:17" s="2" customFormat="1" ht="12" x14ac:dyDescent="0.2">
      <c r="A58" s="32"/>
      <c r="B58" s="110"/>
      <c r="C58" s="322"/>
      <c r="D58" s="323"/>
      <c r="E58" s="323"/>
      <c r="F58" s="323"/>
      <c r="G58" s="323"/>
      <c r="H58" s="323"/>
      <c r="I58" s="324"/>
      <c r="J58" s="109"/>
      <c r="K58" s="156"/>
      <c r="L58" s="252"/>
      <c r="M58" s="253"/>
      <c r="N58" s="253"/>
      <c r="O58" s="254"/>
      <c r="Q58" s="27"/>
    </row>
    <row r="59" spans="1:17" s="2" customFormat="1" ht="12.75" customHeight="1" x14ac:dyDescent="0.2">
      <c r="A59" s="33">
        <v>10</v>
      </c>
      <c r="B59" s="110"/>
      <c r="C59" s="327" t="s">
        <v>4</v>
      </c>
      <c r="D59" s="328"/>
      <c r="E59" s="328"/>
      <c r="F59" s="328"/>
      <c r="G59" s="328"/>
      <c r="H59" s="328"/>
      <c r="I59" s="329"/>
      <c r="J59" s="109"/>
      <c r="K59" s="156"/>
      <c r="L59" s="252"/>
      <c r="M59" s="253"/>
      <c r="N59" s="253"/>
      <c r="O59" s="254"/>
      <c r="Q59" s="27"/>
    </row>
    <row r="60" spans="1:17" s="2" customFormat="1" ht="257.25" customHeight="1" x14ac:dyDescent="0.2">
      <c r="A60" s="32" t="s">
        <v>31</v>
      </c>
      <c r="B60" s="71" t="s">
        <v>221</v>
      </c>
      <c r="C60" s="316" t="s">
        <v>222</v>
      </c>
      <c r="D60" s="317"/>
      <c r="E60" s="317"/>
      <c r="F60" s="317"/>
      <c r="G60" s="317"/>
      <c r="H60" s="317"/>
      <c r="I60" s="318"/>
      <c r="J60" s="109" t="s">
        <v>159</v>
      </c>
      <c r="K60" s="156">
        <f>'PLANILHA ORÇAM.'!K60</f>
        <v>105.35</v>
      </c>
      <c r="L60" s="411" t="s">
        <v>539</v>
      </c>
      <c r="M60" s="412"/>
      <c r="N60" s="412"/>
      <c r="O60" s="413"/>
      <c r="Q60" s="27"/>
    </row>
    <row r="61" spans="1:17" s="2" customFormat="1" ht="134.25" customHeight="1" x14ac:dyDescent="0.2">
      <c r="A61" s="32" t="s">
        <v>32</v>
      </c>
      <c r="B61" s="71" t="s">
        <v>253</v>
      </c>
      <c r="C61" s="316" t="s">
        <v>254</v>
      </c>
      <c r="D61" s="317"/>
      <c r="E61" s="317"/>
      <c r="F61" s="317"/>
      <c r="G61" s="317"/>
      <c r="H61" s="317"/>
      <c r="I61" s="318"/>
      <c r="J61" s="109" t="s">
        <v>159</v>
      </c>
      <c r="K61" s="156">
        <f>'PLANILHA ORÇAM.'!K61</f>
        <v>43.74</v>
      </c>
      <c r="L61" s="423" t="s">
        <v>540</v>
      </c>
      <c r="M61" s="424"/>
      <c r="N61" s="424"/>
      <c r="O61" s="425"/>
      <c r="Q61" s="27"/>
    </row>
    <row r="62" spans="1:17" s="2" customFormat="1" ht="103.5" customHeight="1" x14ac:dyDescent="0.2">
      <c r="A62" s="32" t="s">
        <v>69</v>
      </c>
      <c r="B62" s="71" t="s">
        <v>223</v>
      </c>
      <c r="C62" s="316" t="s">
        <v>224</v>
      </c>
      <c r="D62" s="317"/>
      <c r="E62" s="317"/>
      <c r="F62" s="317"/>
      <c r="G62" s="317"/>
      <c r="H62" s="317"/>
      <c r="I62" s="318"/>
      <c r="J62" s="109" t="s">
        <v>159</v>
      </c>
      <c r="K62" s="156">
        <f>'PLANILHA ORÇAM.'!K62</f>
        <v>61.61</v>
      </c>
      <c r="L62" s="411" t="s">
        <v>492</v>
      </c>
      <c r="M62" s="412"/>
      <c r="N62" s="412"/>
      <c r="O62" s="413"/>
      <c r="Q62" s="27"/>
    </row>
    <row r="63" spans="1:17" s="2" customFormat="1" ht="369.75" customHeight="1" x14ac:dyDescent="0.2">
      <c r="A63" s="32" t="s">
        <v>402</v>
      </c>
      <c r="B63" s="71" t="s">
        <v>319</v>
      </c>
      <c r="C63" s="316" t="s">
        <v>320</v>
      </c>
      <c r="D63" s="317"/>
      <c r="E63" s="317"/>
      <c r="F63" s="317"/>
      <c r="G63" s="317"/>
      <c r="H63" s="317"/>
      <c r="I63" s="318"/>
      <c r="J63" s="109" t="s">
        <v>159</v>
      </c>
      <c r="K63" s="156">
        <f>'PLANILHA ORÇAM.'!K63</f>
        <v>154.47</v>
      </c>
      <c r="L63" s="411" t="s">
        <v>546</v>
      </c>
      <c r="M63" s="412"/>
      <c r="N63" s="412"/>
      <c r="O63" s="413"/>
      <c r="Q63" s="27"/>
    </row>
    <row r="64" spans="1:17" s="2" customFormat="1" ht="24" x14ac:dyDescent="0.2">
      <c r="A64" s="32" t="s">
        <v>403</v>
      </c>
      <c r="B64" s="71" t="s">
        <v>379</v>
      </c>
      <c r="C64" s="316" t="s">
        <v>380</v>
      </c>
      <c r="D64" s="317"/>
      <c r="E64" s="317"/>
      <c r="F64" s="317"/>
      <c r="G64" s="317"/>
      <c r="H64" s="317"/>
      <c r="I64" s="318"/>
      <c r="J64" s="109" t="s">
        <v>159</v>
      </c>
      <c r="K64" s="156">
        <f>'PLANILHA ORÇAM.'!K64</f>
        <v>65.31</v>
      </c>
      <c r="L64" s="411" t="s">
        <v>502</v>
      </c>
      <c r="M64" s="412"/>
      <c r="N64" s="412"/>
      <c r="O64" s="413"/>
      <c r="Q64" s="27"/>
    </row>
    <row r="65" spans="1:17" s="2" customFormat="1" ht="100.5" customHeight="1" x14ac:dyDescent="0.2">
      <c r="A65" s="32" t="s">
        <v>404</v>
      </c>
      <c r="B65" s="71" t="s">
        <v>382</v>
      </c>
      <c r="C65" s="316" t="s">
        <v>383</v>
      </c>
      <c r="D65" s="317"/>
      <c r="E65" s="317"/>
      <c r="F65" s="317"/>
      <c r="G65" s="317"/>
      <c r="H65" s="317"/>
      <c r="I65" s="318"/>
      <c r="J65" s="109" t="s">
        <v>152</v>
      </c>
      <c r="K65" s="156">
        <f>'PLANILHA ORÇAM.'!K65</f>
        <v>82.58</v>
      </c>
      <c r="L65" s="411" t="s">
        <v>536</v>
      </c>
      <c r="M65" s="412"/>
      <c r="N65" s="412"/>
      <c r="O65" s="413"/>
      <c r="Q65" s="27"/>
    </row>
    <row r="66" spans="1:17" s="2" customFormat="1" ht="12" x14ac:dyDescent="0.2">
      <c r="A66" s="32"/>
      <c r="B66" s="110"/>
      <c r="C66" s="322"/>
      <c r="D66" s="323"/>
      <c r="E66" s="323"/>
      <c r="F66" s="323"/>
      <c r="G66" s="323"/>
      <c r="H66" s="323"/>
      <c r="I66" s="324"/>
      <c r="J66" s="109"/>
      <c r="K66" s="156"/>
      <c r="L66" s="252"/>
      <c r="M66" s="253"/>
      <c r="N66" s="253"/>
      <c r="O66" s="254"/>
      <c r="Q66" s="27"/>
    </row>
    <row r="67" spans="1:17" s="2" customFormat="1" ht="12.75" customHeight="1" x14ac:dyDescent="0.2">
      <c r="A67" s="33">
        <v>11</v>
      </c>
      <c r="B67" s="71"/>
      <c r="C67" s="331" t="s">
        <v>314</v>
      </c>
      <c r="D67" s="332"/>
      <c r="E67" s="332"/>
      <c r="F67" s="332"/>
      <c r="G67" s="332"/>
      <c r="H67" s="332"/>
      <c r="I67" s="333"/>
      <c r="J67" s="109"/>
      <c r="K67" s="156"/>
      <c r="L67" s="252"/>
      <c r="M67" s="253"/>
      <c r="N67" s="253"/>
      <c r="O67" s="254"/>
      <c r="Q67" s="27"/>
    </row>
    <row r="68" spans="1:17" s="2" customFormat="1" ht="24" x14ac:dyDescent="0.2">
      <c r="A68" s="32" t="s">
        <v>33</v>
      </c>
      <c r="B68" s="71" t="s">
        <v>251</v>
      </c>
      <c r="C68" s="371" t="s">
        <v>252</v>
      </c>
      <c r="D68" s="372"/>
      <c r="E68" s="372"/>
      <c r="F68" s="372"/>
      <c r="G68" s="372"/>
      <c r="H68" s="372"/>
      <c r="I68" s="373"/>
      <c r="J68" s="109" t="s">
        <v>159</v>
      </c>
      <c r="K68" s="156">
        <f>'PLANILHA ORÇAM.'!K68</f>
        <v>62.79</v>
      </c>
      <c r="L68" s="411" t="s">
        <v>552</v>
      </c>
      <c r="M68" s="412"/>
      <c r="N68" s="412"/>
      <c r="O68" s="413"/>
      <c r="Q68" s="27"/>
    </row>
    <row r="69" spans="1:17" s="2" customFormat="1" ht="12" x14ac:dyDescent="0.2">
      <c r="A69" s="32"/>
      <c r="B69" s="71"/>
      <c r="C69" s="322"/>
      <c r="D69" s="323"/>
      <c r="E69" s="323"/>
      <c r="F69" s="323"/>
      <c r="G69" s="323"/>
      <c r="H69" s="323"/>
      <c r="I69" s="324"/>
      <c r="J69" s="109"/>
      <c r="K69" s="156"/>
      <c r="L69" s="252"/>
      <c r="M69" s="253"/>
      <c r="N69" s="253"/>
      <c r="O69" s="254"/>
      <c r="Q69" s="27"/>
    </row>
    <row r="70" spans="1:17" s="2" customFormat="1" ht="12.75" customHeight="1" x14ac:dyDescent="0.2">
      <c r="A70" s="33">
        <v>12</v>
      </c>
      <c r="B70" s="110"/>
      <c r="C70" s="327" t="s">
        <v>371</v>
      </c>
      <c r="D70" s="328"/>
      <c r="E70" s="328"/>
      <c r="F70" s="328"/>
      <c r="G70" s="328"/>
      <c r="H70" s="328"/>
      <c r="I70" s="329"/>
      <c r="J70" s="109"/>
      <c r="K70" s="156"/>
      <c r="L70" s="252"/>
      <c r="M70" s="253"/>
      <c r="N70" s="253"/>
      <c r="O70" s="254"/>
      <c r="Q70" s="27"/>
    </row>
    <row r="71" spans="1:17" s="2" customFormat="1" ht="24" x14ac:dyDescent="0.2">
      <c r="A71" s="32" t="s">
        <v>34</v>
      </c>
      <c r="B71" s="71" t="s">
        <v>162</v>
      </c>
      <c r="C71" s="316" t="s">
        <v>161</v>
      </c>
      <c r="D71" s="317"/>
      <c r="E71" s="317"/>
      <c r="F71" s="317"/>
      <c r="G71" s="317"/>
      <c r="H71" s="317"/>
      <c r="I71" s="318"/>
      <c r="J71" s="109" t="s">
        <v>148</v>
      </c>
      <c r="K71" s="156">
        <f>'PLANILHA ORÇAM.'!K71</f>
        <v>5</v>
      </c>
      <c r="L71" s="252" t="s">
        <v>464</v>
      </c>
      <c r="M71" s="253"/>
      <c r="N71" s="253"/>
      <c r="O71" s="254"/>
      <c r="Q71" s="27"/>
    </row>
    <row r="72" spans="1:17" s="2" customFormat="1" ht="38.25" customHeight="1" x14ac:dyDescent="0.2">
      <c r="A72" s="32" t="s">
        <v>35</v>
      </c>
      <c r="B72" s="163" t="s">
        <v>210</v>
      </c>
      <c r="C72" s="346" t="s">
        <v>211</v>
      </c>
      <c r="D72" s="347"/>
      <c r="E72" s="347"/>
      <c r="F72" s="347"/>
      <c r="G72" s="347"/>
      <c r="H72" s="347"/>
      <c r="I72" s="348"/>
      <c r="J72" s="109" t="s">
        <v>148</v>
      </c>
      <c r="K72" s="156">
        <f>'PLANILHA ORÇAM.'!K72</f>
        <v>5</v>
      </c>
      <c r="L72" s="252" t="s">
        <v>464</v>
      </c>
      <c r="M72" s="253"/>
      <c r="N72" s="253"/>
      <c r="O72" s="254"/>
      <c r="Q72" s="27"/>
    </row>
    <row r="73" spans="1:17" s="2" customFormat="1" ht="38.25" customHeight="1" x14ac:dyDescent="0.2">
      <c r="A73" s="32" t="s">
        <v>67</v>
      </c>
      <c r="B73" s="71" t="s">
        <v>138</v>
      </c>
      <c r="C73" s="316" t="s">
        <v>149</v>
      </c>
      <c r="D73" s="317"/>
      <c r="E73" s="317"/>
      <c r="F73" s="317"/>
      <c r="G73" s="317"/>
      <c r="H73" s="317"/>
      <c r="I73" s="318"/>
      <c r="J73" s="109" t="s">
        <v>159</v>
      </c>
      <c r="K73" s="156">
        <f>'PLANILHA ORÇAM.'!K73</f>
        <v>14.85</v>
      </c>
      <c r="L73" s="411" t="s">
        <v>516</v>
      </c>
      <c r="M73" s="412"/>
      <c r="N73" s="412"/>
      <c r="O73" s="413"/>
      <c r="Q73" s="27"/>
    </row>
    <row r="74" spans="1:17" s="2" customFormat="1" ht="27.75" customHeight="1" x14ac:dyDescent="0.2">
      <c r="A74" s="32" t="s">
        <v>68</v>
      </c>
      <c r="B74" s="71" t="s">
        <v>158</v>
      </c>
      <c r="C74" s="316" t="s">
        <v>157</v>
      </c>
      <c r="D74" s="317"/>
      <c r="E74" s="317"/>
      <c r="F74" s="317"/>
      <c r="G74" s="317"/>
      <c r="H74" s="317"/>
      <c r="I74" s="318"/>
      <c r="J74" s="109" t="s">
        <v>159</v>
      </c>
      <c r="K74" s="156">
        <f>'PLANILHA ORÇAM.'!K74</f>
        <v>0.3</v>
      </c>
      <c r="L74" s="411" t="s">
        <v>517</v>
      </c>
      <c r="M74" s="412"/>
      <c r="N74" s="412"/>
      <c r="O74" s="413"/>
      <c r="Q74" s="27"/>
    </row>
    <row r="75" spans="1:17" s="2" customFormat="1" ht="24" x14ac:dyDescent="0.2">
      <c r="A75" s="32" t="s">
        <v>294</v>
      </c>
      <c r="B75" s="163" t="s">
        <v>203</v>
      </c>
      <c r="C75" s="346" t="s">
        <v>204</v>
      </c>
      <c r="D75" s="347"/>
      <c r="E75" s="347"/>
      <c r="F75" s="347"/>
      <c r="G75" s="347"/>
      <c r="H75" s="347"/>
      <c r="I75" s="348"/>
      <c r="J75" s="109" t="s">
        <v>159</v>
      </c>
      <c r="K75" s="156">
        <f>'PLANILHA ORÇAM.'!K75</f>
        <v>1.75</v>
      </c>
      <c r="L75" s="411" t="s">
        <v>518</v>
      </c>
      <c r="M75" s="412"/>
      <c r="N75" s="412"/>
      <c r="O75" s="413"/>
      <c r="Q75" s="27"/>
    </row>
    <row r="76" spans="1:17" s="2" customFormat="1" ht="24" x14ac:dyDescent="0.2">
      <c r="A76" s="32" t="s">
        <v>295</v>
      </c>
      <c r="B76" s="29" t="s">
        <v>235</v>
      </c>
      <c r="C76" s="316" t="s">
        <v>255</v>
      </c>
      <c r="D76" s="317"/>
      <c r="E76" s="317"/>
      <c r="F76" s="317"/>
      <c r="G76" s="317"/>
      <c r="H76" s="317"/>
      <c r="I76" s="318"/>
      <c r="J76" s="109" t="s">
        <v>159</v>
      </c>
      <c r="K76" s="156">
        <f>'PLANILHA ORÇAM.'!K76</f>
        <v>1.75</v>
      </c>
      <c r="L76" s="411" t="s">
        <v>518</v>
      </c>
      <c r="M76" s="412"/>
      <c r="N76" s="412"/>
      <c r="O76" s="413"/>
      <c r="Q76" s="27"/>
    </row>
    <row r="77" spans="1:17" s="2" customFormat="1" ht="38.25" customHeight="1" x14ac:dyDescent="0.2">
      <c r="A77" s="32" t="s">
        <v>296</v>
      </c>
      <c r="B77" s="163" t="s">
        <v>205</v>
      </c>
      <c r="C77" s="319" t="s">
        <v>206</v>
      </c>
      <c r="D77" s="320"/>
      <c r="E77" s="320"/>
      <c r="F77" s="320"/>
      <c r="G77" s="320"/>
      <c r="H77" s="320"/>
      <c r="I77" s="321"/>
      <c r="J77" s="109" t="s">
        <v>159</v>
      </c>
      <c r="K77" s="156">
        <v>22.87</v>
      </c>
      <c r="L77" s="411" t="s">
        <v>623</v>
      </c>
      <c r="M77" s="412"/>
      <c r="N77" s="412"/>
      <c r="O77" s="413"/>
      <c r="Q77" s="27"/>
    </row>
    <row r="78" spans="1:17" s="2" customFormat="1" ht="24" x14ac:dyDescent="0.2">
      <c r="A78" s="32" t="s">
        <v>363</v>
      </c>
      <c r="B78" s="29" t="s">
        <v>208</v>
      </c>
      <c r="C78" s="319" t="s">
        <v>209</v>
      </c>
      <c r="D78" s="320"/>
      <c r="E78" s="320"/>
      <c r="F78" s="320"/>
      <c r="G78" s="320"/>
      <c r="H78" s="320"/>
      <c r="I78" s="321"/>
      <c r="J78" s="109" t="s">
        <v>159</v>
      </c>
      <c r="K78" s="156">
        <f>'PLANILHA ORÇAM.'!K78</f>
        <v>2.48</v>
      </c>
      <c r="L78" s="411" t="s">
        <v>519</v>
      </c>
      <c r="M78" s="412"/>
      <c r="N78" s="412"/>
      <c r="O78" s="413"/>
      <c r="Q78" s="27"/>
    </row>
    <row r="79" spans="1:17" s="2" customFormat="1" ht="24" x14ac:dyDescent="0.2">
      <c r="A79" s="32" t="s">
        <v>405</v>
      </c>
      <c r="B79" s="71" t="s">
        <v>154</v>
      </c>
      <c r="C79" s="319" t="s">
        <v>153</v>
      </c>
      <c r="D79" s="320"/>
      <c r="E79" s="320"/>
      <c r="F79" s="320"/>
      <c r="G79" s="320"/>
      <c r="H79" s="320"/>
      <c r="I79" s="321"/>
      <c r="J79" s="109" t="s">
        <v>148</v>
      </c>
      <c r="K79" s="156">
        <f>'PLANILHA ORÇAM.'!K79</f>
        <v>1</v>
      </c>
      <c r="L79" s="252" t="s">
        <v>465</v>
      </c>
      <c r="M79" s="253"/>
      <c r="N79" s="253"/>
      <c r="O79" s="254"/>
      <c r="Q79" s="27"/>
    </row>
    <row r="80" spans="1:17" s="2" customFormat="1" ht="24" x14ac:dyDescent="0.2">
      <c r="A80" s="32" t="s">
        <v>406</v>
      </c>
      <c r="B80" s="29" t="s">
        <v>263</v>
      </c>
      <c r="C80" s="346" t="s">
        <v>264</v>
      </c>
      <c r="D80" s="347"/>
      <c r="E80" s="347"/>
      <c r="F80" s="347"/>
      <c r="G80" s="347"/>
      <c r="H80" s="347"/>
      <c r="I80" s="348"/>
      <c r="J80" s="109" t="s">
        <v>247</v>
      </c>
      <c r="K80" s="156">
        <f>'PLANILHA ORÇAM.'!K80</f>
        <v>1.26</v>
      </c>
      <c r="L80" s="411" t="s">
        <v>520</v>
      </c>
      <c r="M80" s="412"/>
      <c r="N80" s="412"/>
      <c r="O80" s="413"/>
      <c r="Q80" s="27"/>
    </row>
    <row r="81" spans="1:17" s="2" customFormat="1" ht="12.75" customHeight="1" x14ac:dyDescent="0.2">
      <c r="A81" s="32"/>
      <c r="B81" s="110"/>
      <c r="C81" s="322"/>
      <c r="D81" s="323"/>
      <c r="E81" s="323"/>
      <c r="F81" s="323"/>
      <c r="G81" s="323"/>
      <c r="H81" s="323"/>
      <c r="I81" s="324"/>
      <c r="J81" s="109"/>
      <c r="K81" s="156"/>
      <c r="L81" s="252"/>
      <c r="M81" s="253"/>
      <c r="N81" s="253"/>
      <c r="O81" s="254"/>
      <c r="Q81" s="27"/>
    </row>
    <row r="82" spans="1:17" s="2" customFormat="1" ht="12.75" customHeight="1" x14ac:dyDescent="0.2">
      <c r="A82" s="33">
        <v>13</v>
      </c>
      <c r="B82" s="110"/>
      <c r="C82" s="327" t="s">
        <v>6</v>
      </c>
      <c r="D82" s="328"/>
      <c r="E82" s="328"/>
      <c r="F82" s="328"/>
      <c r="G82" s="328"/>
      <c r="H82" s="328"/>
      <c r="I82" s="329"/>
      <c r="J82" s="109"/>
      <c r="K82" s="156"/>
      <c r="L82" s="252"/>
      <c r="M82" s="253"/>
      <c r="N82" s="253"/>
      <c r="O82" s="254"/>
      <c r="Q82" s="27"/>
    </row>
    <row r="83" spans="1:17" s="2" customFormat="1" ht="24" x14ac:dyDescent="0.2">
      <c r="A83" s="32" t="s">
        <v>36</v>
      </c>
      <c r="B83" s="29" t="s">
        <v>212</v>
      </c>
      <c r="C83" s="316" t="s">
        <v>213</v>
      </c>
      <c r="D83" s="317"/>
      <c r="E83" s="317"/>
      <c r="F83" s="317"/>
      <c r="G83" s="317"/>
      <c r="H83" s="317"/>
      <c r="I83" s="318"/>
      <c r="J83" s="109" t="s">
        <v>148</v>
      </c>
      <c r="K83" s="156">
        <f>'PLANILHA ORÇAM.'!K83</f>
        <v>1</v>
      </c>
      <c r="L83" s="252" t="s">
        <v>465</v>
      </c>
      <c r="M83" s="253"/>
      <c r="N83" s="253"/>
      <c r="O83" s="254"/>
      <c r="Q83" s="27"/>
    </row>
    <row r="84" spans="1:17" s="2" customFormat="1" ht="37.5" customHeight="1" x14ac:dyDescent="0.2">
      <c r="A84" s="32" t="s">
        <v>297</v>
      </c>
      <c r="B84" s="71" t="s">
        <v>172</v>
      </c>
      <c r="C84" s="316" t="s">
        <v>171</v>
      </c>
      <c r="D84" s="317"/>
      <c r="E84" s="317"/>
      <c r="F84" s="317"/>
      <c r="G84" s="317"/>
      <c r="H84" s="317"/>
      <c r="I84" s="318"/>
      <c r="J84" s="109" t="s">
        <v>148</v>
      </c>
      <c r="K84" s="156">
        <f>'PLANILHA ORÇAM.'!K84</f>
        <v>9</v>
      </c>
      <c r="L84" s="252" t="s">
        <v>466</v>
      </c>
      <c r="M84" s="253"/>
      <c r="N84" s="253"/>
      <c r="O84" s="254"/>
      <c r="Q84" s="27"/>
    </row>
    <row r="85" spans="1:17" s="2" customFormat="1" ht="37.5" customHeight="1" x14ac:dyDescent="0.2">
      <c r="A85" s="32" t="s">
        <v>298</v>
      </c>
      <c r="B85" s="71" t="s">
        <v>276</v>
      </c>
      <c r="C85" s="316" t="s">
        <v>277</v>
      </c>
      <c r="D85" s="317"/>
      <c r="E85" s="317"/>
      <c r="F85" s="317"/>
      <c r="G85" s="317"/>
      <c r="H85" s="317"/>
      <c r="I85" s="318"/>
      <c r="J85" s="109" t="s">
        <v>148</v>
      </c>
      <c r="K85" s="156">
        <f>'PLANILHA ORÇAM.'!K85</f>
        <v>2</v>
      </c>
      <c r="L85" s="252" t="s">
        <v>467</v>
      </c>
      <c r="M85" s="253"/>
      <c r="N85" s="253"/>
      <c r="O85" s="254"/>
      <c r="Q85" s="27"/>
    </row>
    <row r="86" spans="1:17" s="2" customFormat="1" ht="24" x14ac:dyDescent="0.2">
      <c r="A86" s="32" t="s">
        <v>396</v>
      </c>
      <c r="B86" s="71" t="s">
        <v>173</v>
      </c>
      <c r="C86" s="316" t="s">
        <v>66</v>
      </c>
      <c r="D86" s="317"/>
      <c r="E86" s="317"/>
      <c r="F86" s="317"/>
      <c r="G86" s="317"/>
      <c r="H86" s="317"/>
      <c r="I86" s="318"/>
      <c r="J86" s="109" t="s">
        <v>148</v>
      </c>
      <c r="K86" s="156">
        <f>'PLANILHA ORÇAM.'!K86</f>
        <v>18</v>
      </c>
      <c r="L86" s="252" t="s">
        <v>470</v>
      </c>
      <c r="M86" s="253"/>
      <c r="N86" s="253"/>
      <c r="O86" s="254"/>
      <c r="Q86" s="27"/>
    </row>
    <row r="87" spans="1:17" s="2" customFormat="1" ht="24" customHeight="1" x14ac:dyDescent="0.2">
      <c r="A87" s="32" t="s">
        <v>299</v>
      </c>
      <c r="B87" s="71" t="s">
        <v>187</v>
      </c>
      <c r="C87" s="349" t="s">
        <v>188</v>
      </c>
      <c r="D87" s="350"/>
      <c r="E87" s="350"/>
      <c r="F87" s="350"/>
      <c r="G87" s="350"/>
      <c r="H87" s="350"/>
      <c r="I87" s="351"/>
      <c r="J87" s="109" t="s">
        <v>148</v>
      </c>
      <c r="K87" s="156">
        <f>'PLANILHA ORÇAM.'!K87</f>
        <v>10</v>
      </c>
      <c r="L87" s="252" t="s">
        <v>468</v>
      </c>
      <c r="M87" s="253"/>
      <c r="N87" s="253"/>
      <c r="O87" s="254"/>
      <c r="Q87" s="27"/>
    </row>
    <row r="88" spans="1:17" s="2" customFormat="1" ht="24" x14ac:dyDescent="0.2">
      <c r="A88" s="32" t="s">
        <v>300</v>
      </c>
      <c r="B88" s="29" t="s">
        <v>274</v>
      </c>
      <c r="C88" s="316" t="s">
        <v>275</v>
      </c>
      <c r="D88" s="317"/>
      <c r="E88" s="317"/>
      <c r="F88" s="317"/>
      <c r="G88" s="317"/>
      <c r="H88" s="317"/>
      <c r="I88" s="318"/>
      <c r="J88" s="109" t="s">
        <v>148</v>
      </c>
      <c r="K88" s="156">
        <f>'PLANILHA ORÇAM.'!K88</f>
        <v>2</v>
      </c>
      <c r="L88" s="252" t="s">
        <v>467</v>
      </c>
      <c r="M88" s="253"/>
      <c r="N88" s="253"/>
      <c r="O88" s="254"/>
      <c r="Q88" s="27"/>
    </row>
    <row r="89" spans="1:17" s="2" customFormat="1" ht="36" customHeight="1" x14ac:dyDescent="0.2">
      <c r="A89" s="32" t="s">
        <v>367</v>
      </c>
      <c r="B89" s="29" t="s">
        <v>364</v>
      </c>
      <c r="C89" s="316" t="s">
        <v>365</v>
      </c>
      <c r="D89" s="317"/>
      <c r="E89" s="317"/>
      <c r="F89" s="317"/>
      <c r="G89" s="317"/>
      <c r="H89" s="317"/>
      <c r="I89" s="318"/>
      <c r="J89" s="109" t="s">
        <v>271</v>
      </c>
      <c r="K89" s="156">
        <f>'PLANILHA ORÇAM.'!K89</f>
        <v>2</v>
      </c>
      <c r="L89" s="252" t="s">
        <v>467</v>
      </c>
      <c r="M89" s="253"/>
      <c r="N89" s="253"/>
      <c r="O89" s="254"/>
      <c r="Q89" s="27"/>
    </row>
    <row r="90" spans="1:17" s="2" customFormat="1" ht="24" customHeight="1" x14ac:dyDescent="0.2">
      <c r="A90" s="32" t="s">
        <v>397</v>
      </c>
      <c r="B90" s="29" t="s">
        <v>361</v>
      </c>
      <c r="C90" s="316" t="s">
        <v>362</v>
      </c>
      <c r="D90" s="317"/>
      <c r="E90" s="317"/>
      <c r="F90" s="317"/>
      <c r="G90" s="317"/>
      <c r="H90" s="317"/>
      <c r="I90" s="318"/>
      <c r="J90" s="109" t="s">
        <v>148</v>
      </c>
      <c r="K90" s="156">
        <f>'PLANILHA ORÇAM.'!K90</f>
        <v>1</v>
      </c>
      <c r="L90" s="252" t="s">
        <v>465</v>
      </c>
      <c r="M90" s="253"/>
      <c r="N90" s="253"/>
      <c r="O90" s="254"/>
      <c r="Q90" s="27"/>
    </row>
    <row r="91" spans="1:17" s="2" customFormat="1" ht="12" x14ac:dyDescent="0.2">
      <c r="A91" s="32"/>
      <c r="B91" s="110"/>
      <c r="C91" s="322"/>
      <c r="D91" s="323"/>
      <c r="E91" s="323"/>
      <c r="F91" s="323"/>
      <c r="G91" s="323"/>
      <c r="H91" s="323"/>
      <c r="I91" s="324"/>
      <c r="J91" s="109"/>
      <c r="K91" s="156"/>
      <c r="L91" s="252"/>
      <c r="M91" s="253"/>
      <c r="N91" s="253"/>
      <c r="O91" s="254"/>
      <c r="Q91" s="27"/>
    </row>
    <row r="92" spans="1:17" s="2" customFormat="1" ht="12" x14ac:dyDescent="0.2">
      <c r="A92" s="33">
        <v>14</v>
      </c>
      <c r="B92" s="110"/>
      <c r="C92" s="327" t="s">
        <v>559</v>
      </c>
      <c r="D92" s="328"/>
      <c r="E92" s="328"/>
      <c r="F92" s="328"/>
      <c r="G92" s="328"/>
      <c r="H92" s="328"/>
      <c r="I92" s="329"/>
      <c r="J92" s="109"/>
      <c r="K92" s="77"/>
      <c r="L92" s="252"/>
      <c r="M92" s="253"/>
      <c r="N92" s="253"/>
      <c r="O92" s="254"/>
      <c r="Q92" s="27"/>
    </row>
    <row r="93" spans="1:17" s="2" customFormat="1" ht="24" x14ac:dyDescent="0.2">
      <c r="A93" s="32" t="s">
        <v>301</v>
      </c>
      <c r="B93" s="71" t="s">
        <v>560</v>
      </c>
      <c r="C93" s="319" t="s">
        <v>563</v>
      </c>
      <c r="D93" s="320"/>
      <c r="E93" s="320"/>
      <c r="F93" s="320"/>
      <c r="G93" s="320"/>
      <c r="H93" s="320"/>
      <c r="I93" s="321"/>
      <c r="J93" s="109" t="s">
        <v>148</v>
      </c>
      <c r="K93" s="77">
        <v>1</v>
      </c>
      <c r="L93" s="252" t="s">
        <v>465</v>
      </c>
      <c r="M93" s="253"/>
      <c r="N93" s="253"/>
      <c r="O93" s="254"/>
      <c r="Q93" s="27"/>
    </row>
    <row r="94" spans="1:17" s="2" customFormat="1" ht="24" x14ac:dyDescent="0.2">
      <c r="A94" s="32" t="s">
        <v>398</v>
      </c>
      <c r="B94" s="71" t="s">
        <v>561</v>
      </c>
      <c r="C94" s="319" t="s">
        <v>564</v>
      </c>
      <c r="D94" s="320"/>
      <c r="E94" s="320"/>
      <c r="F94" s="320"/>
      <c r="G94" s="320"/>
      <c r="H94" s="320"/>
      <c r="I94" s="321"/>
      <c r="J94" s="109" t="s">
        <v>148</v>
      </c>
      <c r="K94" s="77">
        <v>1</v>
      </c>
      <c r="L94" s="252" t="s">
        <v>465</v>
      </c>
      <c r="M94" s="253"/>
      <c r="N94" s="253"/>
      <c r="O94" s="254"/>
      <c r="Q94" s="27"/>
    </row>
    <row r="95" spans="1:17" s="2" customFormat="1" ht="24" x14ac:dyDescent="0.2">
      <c r="A95" s="32" t="s">
        <v>399</v>
      </c>
      <c r="B95" s="71" t="s">
        <v>562</v>
      </c>
      <c r="C95" s="319" t="s">
        <v>565</v>
      </c>
      <c r="D95" s="320"/>
      <c r="E95" s="320"/>
      <c r="F95" s="320"/>
      <c r="G95" s="320"/>
      <c r="H95" s="320"/>
      <c r="I95" s="321"/>
      <c r="J95" s="109" t="s">
        <v>152</v>
      </c>
      <c r="K95" s="77">
        <v>12</v>
      </c>
      <c r="L95" s="252" t="s">
        <v>595</v>
      </c>
      <c r="M95" s="253"/>
      <c r="N95" s="253"/>
      <c r="O95" s="254"/>
      <c r="Q95" s="27"/>
    </row>
    <row r="96" spans="1:17" s="2" customFormat="1" ht="12" x14ac:dyDescent="0.2">
      <c r="A96" s="32"/>
      <c r="B96" s="110"/>
      <c r="C96" s="278"/>
      <c r="D96" s="279"/>
      <c r="E96" s="279"/>
      <c r="F96" s="279"/>
      <c r="G96" s="279"/>
      <c r="H96" s="279"/>
      <c r="I96" s="280"/>
      <c r="J96" s="109"/>
      <c r="K96" s="156"/>
      <c r="L96" s="252"/>
      <c r="M96" s="253"/>
      <c r="N96" s="253"/>
      <c r="O96" s="254"/>
      <c r="Q96" s="27"/>
    </row>
    <row r="97" spans="1:18" s="2" customFormat="1" ht="12" x14ac:dyDescent="0.2">
      <c r="A97" s="33">
        <v>15</v>
      </c>
      <c r="B97" s="172"/>
      <c r="C97" s="380" t="s">
        <v>326</v>
      </c>
      <c r="D97" s="381"/>
      <c r="E97" s="381"/>
      <c r="F97" s="381"/>
      <c r="G97" s="381"/>
      <c r="H97" s="381"/>
      <c r="I97" s="382"/>
      <c r="J97" s="173"/>
      <c r="K97" s="156"/>
      <c r="L97" s="252"/>
      <c r="M97" s="253"/>
      <c r="N97" s="253"/>
      <c r="O97" s="254"/>
      <c r="Q97" s="179"/>
      <c r="R97" s="180"/>
    </row>
    <row r="98" spans="1:18" s="2" customFormat="1" ht="24" x14ac:dyDescent="0.2">
      <c r="A98" s="32"/>
      <c r="B98" s="271" t="s">
        <v>448</v>
      </c>
      <c r="C98" s="383" t="s">
        <v>449</v>
      </c>
      <c r="D98" s="384"/>
      <c r="E98" s="384"/>
      <c r="F98" s="384"/>
      <c r="G98" s="384"/>
      <c r="H98" s="384"/>
      <c r="I98" s="385"/>
      <c r="J98" s="272" t="s">
        <v>148</v>
      </c>
      <c r="K98" s="156">
        <f>'PLANILHA ORÇAM.'!K98</f>
        <v>1</v>
      </c>
      <c r="L98" s="252" t="s">
        <v>465</v>
      </c>
      <c r="M98" s="253"/>
      <c r="N98" s="253"/>
      <c r="O98" s="254"/>
      <c r="Q98" s="179"/>
      <c r="R98" s="180"/>
    </row>
    <row r="99" spans="1:18" s="2" customFormat="1" ht="24" x14ac:dyDescent="0.2">
      <c r="A99" s="32" t="s">
        <v>302</v>
      </c>
      <c r="B99" s="271" t="s">
        <v>341</v>
      </c>
      <c r="C99" s="383" t="s">
        <v>342</v>
      </c>
      <c r="D99" s="384"/>
      <c r="E99" s="384"/>
      <c r="F99" s="384"/>
      <c r="G99" s="384"/>
      <c r="H99" s="384"/>
      <c r="I99" s="385"/>
      <c r="J99" s="272" t="s">
        <v>27</v>
      </c>
      <c r="K99" s="156">
        <f>'PLANILHA ORÇAM.'!K99</f>
        <v>38.47</v>
      </c>
      <c r="L99" s="252" t="s">
        <v>471</v>
      </c>
      <c r="M99" s="253"/>
      <c r="N99" s="253"/>
      <c r="O99" s="254"/>
      <c r="Q99" s="179"/>
      <c r="R99" s="180"/>
    </row>
    <row r="100" spans="1:18" s="2" customFormat="1" ht="24" customHeight="1" x14ac:dyDescent="0.2">
      <c r="A100" s="32" t="s">
        <v>407</v>
      </c>
      <c r="B100" s="271" t="s">
        <v>327</v>
      </c>
      <c r="C100" s="383" t="s">
        <v>328</v>
      </c>
      <c r="D100" s="384"/>
      <c r="E100" s="384"/>
      <c r="F100" s="384"/>
      <c r="G100" s="384"/>
      <c r="H100" s="384"/>
      <c r="I100" s="385"/>
      <c r="J100" s="272" t="s">
        <v>27</v>
      </c>
      <c r="K100" s="156">
        <f>'PLANILHA ORÇAM.'!K100</f>
        <v>59.38</v>
      </c>
      <c r="L100" s="252" t="s">
        <v>472</v>
      </c>
      <c r="M100" s="253"/>
      <c r="N100" s="253"/>
      <c r="O100" s="254"/>
      <c r="Q100" s="179"/>
      <c r="R100" s="180"/>
    </row>
    <row r="101" spans="1:18" s="2" customFormat="1" ht="24" customHeight="1" x14ac:dyDescent="0.2">
      <c r="A101" s="32" t="s">
        <v>408</v>
      </c>
      <c r="B101" s="271" t="s">
        <v>329</v>
      </c>
      <c r="C101" s="383" t="s">
        <v>330</v>
      </c>
      <c r="D101" s="384"/>
      <c r="E101" s="384"/>
      <c r="F101" s="384"/>
      <c r="G101" s="384"/>
      <c r="H101" s="384"/>
      <c r="I101" s="385"/>
      <c r="J101" s="272" t="s">
        <v>25</v>
      </c>
      <c r="K101" s="156">
        <f>'PLANILHA ORÇAM.'!K101</f>
        <v>4</v>
      </c>
      <c r="L101" s="252" t="s">
        <v>469</v>
      </c>
      <c r="M101" s="253"/>
      <c r="N101" s="253"/>
      <c r="O101" s="254"/>
      <c r="Q101" s="179"/>
      <c r="R101" s="180"/>
    </row>
    <row r="102" spans="1:18" s="2" customFormat="1" ht="24" customHeight="1" x14ac:dyDescent="0.2">
      <c r="A102" s="32" t="s">
        <v>409</v>
      </c>
      <c r="B102" s="271" t="s">
        <v>391</v>
      </c>
      <c r="C102" s="383" t="s">
        <v>392</v>
      </c>
      <c r="D102" s="384"/>
      <c r="E102" s="384"/>
      <c r="F102" s="384"/>
      <c r="G102" s="384"/>
      <c r="H102" s="384"/>
      <c r="I102" s="385"/>
      <c r="J102" s="272" t="s">
        <v>25</v>
      </c>
      <c r="K102" s="156">
        <f>'PLANILHA ORÇAM.'!K102</f>
        <v>4</v>
      </c>
      <c r="L102" s="252" t="s">
        <v>469</v>
      </c>
      <c r="M102" s="253"/>
      <c r="N102" s="253"/>
      <c r="O102" s="254"/>
      <c r="Q102" s="179"/>
      <c r="R102" s="180"/>
    </row>
    <row r="103" spans="1:18" s="2" customFormat="1" ht="24" customHeight="1" x14ac:dyDescent="0.2">
      <c r="A103" s="32" t="s">
        <v>410</v>
      </c>
      <c r="B103" s="273" t="s">
        <v>331</v>
      </c>
      <c r="C103" s="383" t="s">
        <v>332</v>
      </c>
      <c r="D103" s="384"/>
      <c r="E103" s="384"/>
      <c r="F103" s="384"/>
      <c r="G103" s="384"/>
      <c r="H103" s="384"/>
      <c r="I103" s="385"/>
      <c r="J103" s="274" t="s">
        <v>27</v>
      </c>
      <c r="K103" s="156">
        <f>'PLANILHA ORÇAM.'!K103</f>
        <v>12</v>
      </c>
      <c r="L103" s="252" t="s">
        <v>473</v>
      </c>
      <c r="M103" s="253"/>
      <c r="N103" s="253"/>
      <c r="O103" s="254"/>
      <c r="Q103" s="179"/>
      <c r="R103" s="180"/>
    </row>
    <row r="104" spans="1:18" s="2" customFormat="1" ht="24" customHeight="1" x14ac:dyDescent="0.2">
      <c r="A104" s="32" t="s">
        <v>411</v>
      </c>
      <c r="B104" s="273" t="s">
        <v>333</v>
      </c>
      <c r="C104" s="383" t="s">
        <v>334</v>
      </c>
      <c r="D104" s="384"/>
      <c r="E104" s="384"/>
      <c r="F104" s="384"/>
      <c r="G104" s="384"/>
      <c r="H104" s="384"/>
      <c r="I104" s="385"/>
      <c r="J104" s="274" t="s">
        <v>25</v>
      </c>
      <c r="K104" s="156">
        <f>'PLANILHA ORÇAM.'!K104</f>
        <v>4</v>
      </c>
      <c r="L104" s="252" t="s">
        <v>469</v>
      </c>
      <c r="M104" s="253"/>
      <c r="N104" s="253"/>
      <c r="O104" s="254"/>
      <c r="Q104" s="179"/>
      <c r="R104" s="180"/>
    </row>
    <row r="105" spans="1:18" s="2" customFormat="1" ht="24" customHeight="1" x14ac:dyDescent="0.2">
      <c r="A105" s="32" t="s">
        <v>482</v>
      </c>
      <c r="B105" s="273" t="s">
        <v>335</v>
      </c>
      <c r="C105" s="383" t="s">
        <v>336</v>
      </c>
      <c r="D105" s="384"/>
      <c r="E105" s="384"/>
      <c r="F105" s="384"/>
      <c r="G105" s="384"/>
      <c r="H105" s="384"/>
      <c r="I105" s="385"/>
      <c r="J105" s="274" t="s">
        <v>25</v>
      </c>
      <c r="K105" s="156">
        <f>'PLANILHA ORÇAM.'!K105</f>
        <v>4</v>
      </c>
      <c r="L105" s="252" t="s">
        <v>469</v>
      </c>
      <c r="M105" s="253"/>
      <c r="N105" s="253"/>
      <c r="O105" s="254"/>
      <c r="Q105" s="179"/>
      <c r="R105" s="180"/>
    </row>
    <row r="106" spans="1:18" s="2" customFormat="1" ht="24" x14ac:dyDescent="0.2">
      <c r="A106" s="32" t="s">
        <v>485</v>
      </c>
      <c r="B106" s="275" t="s">
        <v>337</v>
      </c>
      <c r="C106" s="383" t="s">
        <v>338</v>
      </c>
      <c r="D106" s="384"/>
      <c r="E106" s="384"/>
      <c r="F106" s="384"/>
      <c r="G106" s="384"/>
      <c r="H106" s="384"/>
      <c r="I106" s="407"/>
      <c r="J106" s="276" t="s">
        <v>25</v>
      </c>
      <c r="K106" s="156">
        <f>'PLANILHA ORÇAM.'!K106</f>
        <v>1</v>
      </c>
      <c r="L106" s="252" t="s">
        <v>465</v>
      </c>
      <c r="M106" s="253"/>
      <c r="N106" s="253"/>
      <c r="O106" s="254"/>
      <c r="Q106" s="179"/>
      <c r="R106" s="180"/>
    </row>
    <row r="107" spans="1:18" s="2" customFormat="1" ht="24" x14ac:dyDescent="0.2">
      <c r="A107" s="32" t="s">
        <v>488</v>
      </c>
      <c r="B107" s="277" t="s">
        <v>339</v>
      </c>
      <c r="C107" s="383" t="s">
        <v>340</v>
      </c>
      <c r="D107" s="384"/>
      <c r="E107" s="384"/>
      <c r="F107" s="384"/>
      <c r="G107" s="384"/>
      <c r="H107" s="384"/>
      <c r="I107" s="407"/>
      <c r="J107" s="276" t="s">
        <v>25</v>
      </c>
      <c r="K107" s="156">
        <f>'PLANILHA ORÇAM.'!K107</f>
        <v>12</v>
      </c>
      <c r="L107" s="252" t="s">
        <v>470</v>
      </c>
      <c r="M107" s="253"/>
      <c r="N107" s="253"/>
      <c r="O107" s="254"/>
      <c r="Q107" s="179"/>
      <c r="R107" s="180"/>
    </row>
    <row r="108" spans="1:18" s="2" customFormat="1" ht="12.75" customHeight="1" x14ac:dyDescent="0.2">
      <c r="A108" s="32"/>
      <c r="B108" s="175"/>
      <c r="C108" s="334"/>
      <c r="D108" s="335"/>
      <c r="E108" s="335"/>
      <c r="F108" s="335"/>
      <c r="G108" s="335"/>
      <c r="H108" s="335"/>
      <c r="I108" s="336"/>
      <c r="J108" s="173"/>
      <c r="K108" s="156"/>
      <c r="L108" s="252"/>
      <c r="M108" s="253"/>
      <c r="N108" s="253"/>
      <c r="O108" s="254"/>
      <c r="Q108" s="179"/>
      <c r="R108" s="180"/>
    </row>
    <row r="109" spans="1:18" s="2" customFormat="1" ht="12.75" customHeight="1" x14ac:dyDescent="0.2">
      <c r="A109" s="33">
        <v>16</v>
      </c>
      <c r="B109" s="110"/>
      <c r="C109" s="327" t="s">
        <v>5</v>
      </c>
      <c r="D109" s="328"/>
      <c r="E109" s="328"/>
      <c r="F109" s="328"/>
      <c r="G109" s="328"/>
      <c r="H109" s="328"/>
      <c r="I109" s="329"/>
      <c r="J109" s="109"/>
      <c r="K109" s="156"/>
      <c r="L109" s="252"/>
      <c r="M109" s="253"/>
      <c r="N109" s="253"/>
      <c r="O109" s="254"/>
      <c r="Q109" s="27"/>
    </row>
    <row r="110" spans="1:18" s="2" customFormat="1" ht="12.75" customHeight="1" x14ac:dyDescent="0.2">
      <c r="A110" s="33"/>
      <c r="B110" s="110"/>
      <c r="C110" s="327" t="s">
        <v>60</v>
      </c>
      <c r="D110" s="328"/>
      <c r="E110" s="328"/>
      <c r="F110" s="328"/>
      <c r="G110" s="328"/>
      <c r="H110" s="328"/>
      <c r="I110" s="329"/>
      <c r="J110" s="109"/>
      <c r="K110" s="156"/>
      <c r="L110" s="252"/>
      <c r="M110" s="253"/>
      <c r="N110" s="253"/>
      <c r="O110" s="254"/>
      <c r="Q110" s="27"/>
    </row>
    <row r="111" spans="1:18" s="2" customFormat="1" ht="24" x14ac:dyDescent="0.2">
      <c r="A111" s="32" t="s">
        <v>303</v>
      </c>
      <c r="B111" s="164" t="s">
        <v>146</v>
      </c>
      <c r="C111" s="316" t="s">
        <v>147</v>
      </c>
      <c r="D111" s="317"/>
      <c r="E111" s="317"/>
      <c r="F111" s="317"/>
      <c r="G111" s="317"/>
      <c r="H111" s="317"/>
      <c r="I111" s="318"/>
      <c r="J111" s="109" t="s">
        <v>148</v>
      </c>
      <c r="K111" s="156">
        <f>'PLANILHA ORÇAM.'!K111</f>
        <v>1</v>
      </c>
      <c r="L111" s="411" t="s">
        <v>465</v>
      </c>
      <c r="M111" s="412"/>
      <c r="N111" s="412"/>
      <c r="O111" s="413"/>
      <c r="Q111" s="27"/>
    </row>
    <row r="112" spans="1:18" s="2" customFormat="1" ht="36" customHeight="1" x14ac:dyDescent="0.2">
      <c r="A112" s="32" t="s">
        <v>567</v>
      </c>
      <c r="B112" s="71" t="s">
        <v>256</v>
      </c>
      <c r="C112" s="316" t="s">
        <v>257</v>
      </c>
      <c r="D112" s="317"/>
      <c r="E112" s="317"/>
      <c r="F112" s="317"/>
      <c r="G112" s="317"/>
      <c r="H112" s="317"/>
      <c r="I112" s="318"/>
      <c r="J112" s="109" t="s">
        <v>152</v>
      </c>
      <c r="K112" s="156">
        <f>'PLANILHA ORÇAM.'!K112</f>
        <v>13.4</v>
      </c>
      <c r="L112" s="411" t="s">
        <v>521</v>
      </c>
      <c r="M112" s="412"/>
      <c r="N112" s="412"/>
      <c r="O112" s="413"/>
      <c r="Q112" s="27"/>
    </row>
    <row r="113" spans="1:17" s="2" customFormat="1" ht="36" customHeight="1" x14ac:dyDescent="0.2">
      <c r="A113" s="32" t="s">
        <v>568</v>
      </c>
      <c r="B113" s="71" t="s">
        <v>484</v>
      </c>
      <c r="C113" s="316" t="s">
        <v>486</v>
      </c>
      <c r="D113" s="317"/>
      <c r="E113" s="317"/>
      <c r="F113" s="317"/>
      <c r="G113" s="317"/>
      <c r="H113" s="317"/>
      <c r="I113" s="318"/>
      <c r="J113" s="109" t="s">
        <v>152</v>
      </c>
      <c r="K113" s="156">
        <f>'PLANILHA ORÇAM.'!K113</f>
        <v>4</v>
      </c>
      <c r="L113" s="417" t="s">
        <v>522</v>
      </c>
      <c r="M113" s="418"/>
      <c r="N113" s="418"/>
      <c r="O113" s="419"/>
      <c r="Q113" s="27"/>
    </row>
    <row r="114" spans="1:17" s="2" customFormat="1" ht="24" x14ac:dyDescent="0.2">
      <c r="A114" s="32" t="s">
        <v>569</v>
      </c>
      <c r="B114" s="71" t="s">
        <v>366</v>
      </c>
      <c r="C114" s="316" t="s">
        <v>368</v>
      </c>
      <c r="D114" s="317"/>
      <c r="E114" s="317"/>
      <c r="F114" s="317"/>
      <c r="G114" s="317"/>
      <c r="H114" s="317"/>
      <c r="I114" s="318"/>
      <c r="J114" s="109" t="s">
        <v>152</v>
      </c>
      <c r="K114" s="156">
        <f>'PLANILHA ORÇAM.'!K114</f>
        <v>19.399999999999999</v>
      </c>
      <c r="L114" s="411" t="s">
        <v>523</v>
      </c>
      <c r="M114" s="412"/>
      <c r="N114" s="412"/>
      <c r="O114" s="413"/>
      <c r="Q114" s="27"/>
    </row>
    <row r="115" spans="1:17" s="2" customFormat="1" ht="36.75" customHeight="1" x14ac:dyDescent="0.2">
      <c r="A115" s="32" t="s">
        <v>570</v>
      </c>
      <c r="B115" s="71" t="s">
        <v>239</v>
      </c>
      <c r="C115" s="316" t="s">
        <v>238</v>
      </c>
      <c r="D115" s="317"/>
      <c r="E115" s="317"/>
      <c r="F115" s="317"/>
      <c r="G115" s="317"/>
      <c r="H115" s="317"/>
      <c r="I115" s="318"/>
      <c r="J115" s="109" t="s">
        <v>148</v>
      </c>
      <c r="K115" s="156">
        <f>'PLANILHA ORÇAM.'!K115</f>
        <v>4</v>
      </c>
      <c r="L115" s="411" t="s">
        <v>469</v>
      </c>
      <c r="M115" s="412"/>
      <c r="N115" s="412"/>
      <c r="O115" s="413"/>
      <c r="Q115" s="27"/>
    </row>
    <row r="116" spans="1:17" s="2" customFormat="1" ht="24" x14ac:dyDescent="0.2">
      <c r="A116" s="32" t="s">
        <v>571</v>
      </c>
      <c r="B116" s="71" t="s">
        <v>237</v>
      </c>
      <c r="C116" s="316" t="s">
        <v>240</v>
      </c>
      <c r="D116" s="317"/>
      <c r="E116" s="317"/>
      <c r="F116" s="317"/>
      <c r="G116" s="317"/>
      <c r="H116" s="317"/>
      <c r="I116" s="318"/>
      <c r="J116" s="109" t="s">
        <v>148</v>
      </c>
      <c r="K116" s="156">
        <f>'PLANILHA ORÇAM.'!K116</f>
        <v>1</v>
      </c>
      <c r="L116" s="411" t="s">
        <v>465</v>
      </c>
      <c r="M116" s="412"/>
      <c r="N116" s="412"/>
      <c r="O116" s="413"/>
      <c r="Q116" s="27"/>
    </row>
    <row r="117" spans="1:17" s="2" customFormat="1" ht="24" x14ac:dyDescent="0.2">
      <c r="A117" s="32" t="s">
        <v>572</v>
      </c>
      <c r="B117" s="71" t="s">
        <v>241</v>
      </c>
      <c r="C117" s="316" t="s">
        <v>110</v>
      </c>
      <c r="D117" s="317"/>
      <c r="E117" s="317"/>
      <c r="F117" s="317"/>
      <c r="G117" s="317"/>
      <c r="H117" s="317"/>
      <c r="I117" s="318"/>
      <c r="J117" s="109" t="s">
        <v>242</v>
      </c>
      <c r="K117" s="156">
        <f>'PLANILHA ORÇAM.'!K117</f>
        <v>5</v>
      </c>
      <c r="L117" s="411" t="s">
        <v>480</v>
      </c>
      <c r="M117" s="412"/>
      <c r="N117" s="412"/>
      <c r="O117" s="413"/>
      <c r="Q117" s="27"/>
    </row>
    <row r="118" spans="1:17" s="2" customFormat="1" ht="24" x14ac:dyDescent="0.2">
      <c r="A118" s="32" t="s">
        <v>573</v>
      </c>
      <c r="B118" s="71" t="s">
        <v>481</v>
      </c>
      <c r="C118" s="316" t="s">
        <v>483</v>
      </c>
      <c r="D118" s="317"/>
      <c r="E118" s="317"/>
      <c r="F118" s="317"/>
      <c r="G118" s="317"/>
      <c r="H118" s="317"/>
      <c r="I118" s="318"/>
      <c r="J118" s="109" t="s">
        <v>148</v>
      </c>
      <c r="K118" s="156">
        <f>'PLANILHA ORÇAM.'!K118</f>
        <v>5</v>
      </c>
      <c r="L118" s="414" t="s">
        <v>464</v>
      </c>
      <c r="M118" s="415"/>
      <c r="N118" s="415"/>
      <c r="O118" s="416"/>
      <c r="Q118" s="27"/>
    </row>
    <row r="119" spans="1:17" s="2" customFormat="1" ht="24" x14ac:dyDescent="0.2">
      <c r="A119" s="32" t="s">
        <v>574</v>
      </c>
      <c r="B119" s="71" t="s">
        <v>487</v>
      </c>
      <c r="C119" s="316" t="s">
        <v>489</v>
      </c>
      <c r="D119" s="317"/>
      <c r="E119" s="317"/>
      <c r="F119" s="317"/>
      <c r="G119" s="317"/>
      <c r="H119" s="317"/>
      <c r="I119" s="318"/>
      <c r="J119" s="109" t="s">
        <v>148</v>
      </c>
      <c r="K119" s="156">
        <f>'PLANILHA ORÇAM.'!K119</f>
        <v>8</v>
      </c>
      <c r="L119" s="414" t="s">
        <v>490</v>
      </c>
      <c r="M119" s="415"/>
      <c r="N119" s="415"/>
      <c r="O119" s="416"/>
      <c r="Q119" s="27"/>
    </row>
    <row r="120" spans="1:17" s="2" customFormat="1" ht="12" x14ac:dyDescent="0.2">
      <c r="A120" s="32"/>
      <c r="B120" s="71"/>
      <c r="C120" s="322"/>
      <c r="D120" s="323"/>
      <c r="E120" s="323"/>
      <c r="F120" s="323"/>
      <c r="G120" s="323"/>
      <c r="H120" s="323"/>
      <c r="I120" s="324"/>
      <c r="J120" s="109"/>
      <c r="K120" s="156"/>
      <c r="L120" s="252"/>
      <c r="M120" s="253"/>
      <c r="N120" s="253"/>
      <c r="O120" s="254"/>
      <c r="Q120" s="27"/>
    </row>
    <row r="121" spans="1:17" s="2" customFormat="1" ht="12" customHeight="1" x14ac:dyDescent="0.2">
      <c r="A121" s="33">
        <v>17</v>
      </c>
      <c r="B121" s="110"/>
      <c r="C121" s="331" t="s">
        <v>315</v>
      </c>
      <c r="D121" s="332"/>
      <c r="E121" s="332"/>
      <c r="F121" s="332"/>
      <c r="G121" s="332"/>
      <c r="H121" s="332"/>
      <c r="I121" s="333"/>
      <c r="J121" s="109"/>
      <c r="K121" s="156"/>
      <c r="L121" s="252"/>
      <c r="M121" s="253"/>
      <c r="N121" s="253"/>
      <c r="O121" s="254"/>
      <c r="Q121" s="27"/>
    </row>
    <row r="122" spans="1:17" s="2" customFormat="1" ht="41.25" customHeight="1" x14ac:dyDescent="0.2">
      <c r="A122" s="32" t="s">
        <v>304</v>
      </c>
      <c r="B122" s="71" t="s">
        <v>324</v>
      </c>
      <c r="C122" s="371" t="s">
        <v>325</v>
      </c>
      <c r="D122" s="372"/>
      <c r="E122" s="372"/>
      <c r="F122" s="372"/>
      <c r="G122" s="372"/>
      <c r="H122" s="372"/>
      <c r="I122" s="373"/>
      <c r="J122" s="109" t="s">
        <v>152</v>
      </c>
      <c r="K122" s="156">
        <f>'PLANILHA ORÇAM.'!K122</f>
        <v>13.1</v>
      </c>
      <c r="L122" s="411" t="s">
        <v>524</v>
      </c>
      <c r="M122" s="412"/>
      <c r="N122" s="412"/>
      <c r="O122" s="413"/>
      <c r="Q122" s="27"/>
    </row>
    <row r="123" spans="1:17" s="2" customFormat="1" ht="12" x14ac:dyDescent="0.2">
      <c r="A123" s="32"/>
      <c r="B123" s="165"/>
      <c r="C123" s="374"/>
      <c r="D123" s="375"/>
      <c r="E123" s="375"/>
      <c r="F123" s="375"/>
      <c r="G123" s="375"/>
      <c r="H123" s="375"/>
      <c r="I123" s="376"/>
      <c r="J123" s="109"/>
      <c r="K123" s="156"/>
      <c r="L123" s="252"/>
      <c r="M123" s="253"/>
      <c r="N123" s="253"/>
      <c r="O123" s="254"/>
      <c r="Q123" s="27"/>
    </row>
    <row r="124" spans="1:17" s="2" customFormat="1" ht="15" customHeight="1" x14ac:dyDescent="0.2">
      <c r="A124" s="33">
        <v>18</v>
      </c>
      <c r="B124" s="110"/>
      <c r="C124" s="337" t="s">
        <v>61</v>
      </c>
      <c r="D124" s="338"/>
      <c r="E124" s="338"/>
      <c r="F124" s="338"/>
      <c r="G124" s="338"/>
      <c r="H124" s="338"/>
      <c r="I124" s="339"/>
      <c r="J124" s="109"/>
      <c r="K124" s="156"/>
      <c r="L124" s="252"/>
      <c r="M124" s="253"/>
      <c r="N124" s="253"/>
      <c r="O124" s="254"/>
      <c r="Q124" s="27"/>
    </row>
    <row r="125" spans="1:17" s="2" customFormat="1" ht="24" x14ac:dyDescent="0.2">
      <c r="A125" s="32" t="s">
        <v>305</v>
      </c>
      <c r="B125" s="71" t="s">
        <v>225</v>
      </c>
      <c r="C125" s="349" t="s">
        <v>226</v>
      </c>
      <c r="D125" s="350"/>
      <c r="E125" s="350"/>
      <c r="F125" s="350"/>
      <c r="G125" s="350"/>
      <c r="H125" s="350"/>
      <c r="I125" s="351"/>
      <c r="J125" s="109" t="s">
        <v>243</v>
      </c>
      <c r="K125" s="156">
        <v>7</v>
      </c>
      <c r="L125" s="447" t="s">
        <v>475</v>
      </c>
      <c r="M125" s="448"/>
      <c r="N125" s="448"/>
      <c r="O125" s="449"/>
      <c r="Q125" s="27"/>
    </row>
    <row r="126" spans="1:17" s="2" customFormat="1" ht="12.75" customHeight="1" x14ac:dyDescent="0.2">
      <c r="A126" s="32"/>
      <c r="B126" s="110"/>
      <c r="C126" s="322"/>
      <c r="D126" s="323"/>
      <c r="E126" s="323"/>
      <c r="F126" s="323"/>
      <c r="G126" s="323"/>
      <c r="H126" s="323"/>
      <c r="I126" s="324"/>
      <c r="J126" s="109"/>
      <c r="K126" s="156"/>
      <c r="L126" s="252"/>
      <c r="M126" s="253"/>
      <c r="N126" s="253"/>
      <c r="O126" s="254"/>
      <c r="Q126" s="27"/>
    </row>
    <row r="127" spans="1:17" s="2" customFormat="1" ht="13.5" customHeight="1" x14ac:dyDescent="0.2">
      <c r="A127" s="33"/>
      <c r="B127" s="110"/>
      <c r="C127" s="327" t="s">
        <v>55</v>
      </c>
      <c r="D127" s="328"/>
      <c r="E127" s="328"/>
      <c r="F127" s="328"/>
      <c r="G127" s="328"/>
      <c r="H127" s="328"/>
      <c r="I127" s="329"/>
      <c r="J127" s="109"/>
      <c r="K127" s="156"/>
      <c r="L127" s="252"/>
      <c r="M127" s="253"/>
      <c r="N127" s="253"/>
      <c r="O127" s="254"/>
      <c r="Q127" s="27"/>
    </row>
    <row r="128" spans="1:17" s="2" customFormat="1" ht="12.75" customHeight="1" x14ac:dyDescent="0.2">
      <c r="A128" s="33">
        <v>19</v>
      </c>
      <c r="B128" s="71"/>
      <c r="C128" s="331" t="s">
        <v>102</v>
      </c>
      <c r="D128" s="332"/>
      <c r="E128" s="332"/>
      <c r="F128" s="332"/>
      <c r="G128" s="332"/>
      <c r="H128" s="332"/>
      <c r="I128" s="333"/>
      <c r="J128" s="109"/>
      <c r="K128" s="156"/>
      <c r="L128" s="252"/>
      <c r="M128" s="253"/>
      <c r="N128" s="253"/>
      <c r="O128" s="254"/>
      <c r="Q128" s="27"/>
    </row>
    <row r="129" spans="1:17" s="2" customFormat="1" ht="38.25" customHeight="1" x14ac:dyDescent="0.2">
      <c r="A129" s="32" t="s">
        <v>306</v>
      </c>
      <c r="B129" s="71" t="s">
        <v>201</v>
      </c>
      <c r="C129" s="316" t="s">
        <v>160</v>
      </c>
      <c r="D129" s="317"/>
      <c r="E129" s="317"/>
      <c r="F129" s="317"/>
      <c r="G129" s="317"/>
      <c r="H129" s="317"/>
      <c r="I129" s="318"/>
      <c r="J129" s="109" t="s">
        <v>152</v>
      </c>
      <c r="K129" s="156">
        <f>'PLANILHA ORÇAM.'!K129</f>
        <v>42.48</v>
      </c>
      <c r="L129" s="411" t="s">
        <v>525</v>
      </c>
      <c r="M129" s="412"/>
      <c r="N129" s="412"/>
      <c r="O129" s="413"/>
      <c r="Q129" s="27"/>
    </row>
    <row r="130" spans="1:17" s="2" customFormat="1" ht="24" x14ac:dyDescent="0.2">
      <c r="A130" s="32" t="s">
        <v>307</v>
      </c>
      <c r="B130" s="71" t="s">
        <v>199</v>
      </c>
      <c r="C130" s="316" t="s">
        <v>200</v>
      </c>
      <c r="D130" s="317"/>
      <c r="E130" s="317"/>
      <c r="F130" s="317"/>
      <c r="G130" s="317"/>
      <c r="H130" s="317"/>
      <c r="I130" s="318"/>
      <c r="J130" s="109" t="s">
        <v>152</v>
      </c>
      <c r="K130" s="156">
        <f>'PLANILHA ORÇAM.'!K130</f>
        <v>19.399999999999999</v>
      </c>
      <c r="L130" s="444" t="s">
        <v>526</v>
      </c>
      <c r="M130" s="445"/>
      <c r="N130" s="445"/>
      <c r="O130" s="446"/>
      <c r="Q130" s="27"/>
    </row>
    <row r="131" spans="1:17" s="2" customFormat="1" ht="12" x14ac:dyDescent="0.2">
      <c r="A131" s="32"/>
      <c r="B131" s="170"/>
      <c r="C131" s="374"/>
      <c r="D131" s="375"/>
      <c r="E131" s="375"/>
      <c r="F131" s="375"/>
      <c r="G131" s="375"/>
      <c r="H131" s="375"/>
      <c r="I131" s="376"/>
      <c r="J131" s="109"/>
      <c r="K131" s="156"/>
      <c r="L131" s="252"/>
      <c r="M131" s="253"/>
      <c r="N131" s="253"/>
      <c r="O131" s="254"/>
      <c r="Q131" s="27"/>
    </row>
    <row r="132" spans="1:17" s="2" customFormat="1" ht="12.75" customHeight="1" x14ac:dyDescent="0.2">
      <c r="A132" s="33">
        <v>20</v>
      </c>
      <c r="B132" s="29"/>
      <c r="C132" s="337" t="s">
        <v>216</v>
      </c>
      <c r="D132" s="338"/>
      <c r="E132" s="338"/>
      <c r="F132" s="338"/>
      <c r="G132" s="338"/>
      <c r="H132" s="338"/>
      <c r="I132" s="339"/>
      <c r="J132" s="109"/>
      <c r="K132" s="156"/>
      <c r="L132" s="252"/>
      <c r="M132" s="253"/>
      <c r="N132" s="253"/>
      <c r="O132" s="254"/>
      <c r="Q132" s="27"/>
    </row>
    <row r="133" spans="1:17" s="2" customFormat="1" ht="24" x14ac:dyDescent="0.2">
      <c r="A133" s="32" t="s">
        <v>412</v>
      </c>
      <c r="B133" s="29" t="s">
        <v>389</v>
      </c>
      <c r="C133" s="316" t="s">
        <v>390</v>
      </c>
      <c r="D133" s="317"/>
      <c r="E133" s="317"/>
      <c r="F133" s="317"/>
      <c r="G133" s="317"/>
      <c r="H133" s="317"/>
      <c r="I133" s="318"/>
      <c r="J133" s="109" t="s">
        <v>152</v>
      </c>
      <c r="K133" s="156">
        <f>'PLANILHA ORÇAM.'!K133</f>
        <v>9.9</v>
      </c>
      <c r="L133" s="411" t="s">
        <v>476</v>
      </c>
      <c r="M133" s="412"/>
      <c r="N133" s="412"/>
      <c r="O133" s="413"/>
      <c r="Q133" s="27"/>
    </row>
    <row r="134" spans="1:17" s="2" customFormat="1" ht="49.5" customHeight="1" x14ac:dyDescent="0.2">
      <c r="A134" s="32" t="s">
        <v>413</v>
      </c>
      <c r="B134" s="29" t="s">
        <v>265</v>
      </c>
      <c r="C134" s="316" t="s">
        <v>266</v>
      </c>
      <c r="D134" s="317"/>
      <c r="E134" s="317"/>
      <c r="F134" s="317"/>
      <c r="G134" s="317"/>
      <c r="H134" s="317"/>
      <c r="I134" s="318"/>
      <c r="J134" s="109" t="s">
        <v>159</v>
      </c>
      <c r="K134" s="156">
        <f>'PLANILHA ORÇAM.'!K134</f>
        <v>51.45</v>
      </c>
      <c r="L134" s="411" t="s">
        <v>535</v>
      </c>
      <c r="M134" s="412"/>
      <c r="N134" s="412"/>
      <c r="O134" s="413"/>
      <c r="Q134" s="27"/>
    </row>
    <row r="135" spans="1:17" s="2" customFormat="1" ht="12.75" customHeight="1" x14ac:dyDescent="0.2">
      <c r="A135" s="32"/>
      <c r="B135" s="110"/>
      <c r="C135" s="322"/>
      <c r="D135" s="323"/>
      <c r="E135" s="323"/>
      <c r="F135" s="323"/>
      <c r="G135" s="323"/>
      <c r="H135" s="323"/>
      <c r="I135" s="324"/>
      <c r="J135" s="109"/>
      <c r="K135" s="156"/>
      <c r="L135" s="252"/>
      <c r="M135" s="253"/>
      <c r="N135" s="253"/>
      <c r="O135" s="254"/>
      <c r="Q135" s="27"/>
    </row>
    <row r="136" spans="1:17" s="2" customFormat="1" ht="14.25" customHeight="1" x14ac:dyDescent="0.2">
      <c r="A136" s="33">
        <v>21</v>
      </c>
      <c r="B136" s="110"/>
      <c r="C136" s="331" t="s">
        <v>7</v>
      </c>
      <c r="D136" s="332"/>
      <c r="E136" s="332"/>
      <c r="F136" s="332"/>
      <c r="G136" s="332"/>
      <c r="H136" s="332"/>
      <c r="I136" s="333"/>
      <c r="J136" s="109"/>
      <c r="K136" s="156"/>
      <c r="L136" s="252"/>
      <c r="M136" s="253"/>
      <c r="N136" s="253"/>
      <c r="O136" s="254"/>
      <c r="Q136" s="27"/>
    </row>
    <row r="137" spans="1:17" s="2" customFormat="1" ht="37.5" customHeight="1" x14ac:dyDescent="0.2">
      <c r="A137" s="32" t="s">
        <v>316</v>
      </c>
      <c r="B137" s="71" t="s">
        <v>168</v>
      </c>
      <c r="C137" s="316" t="s">
        <v>167</v>
      </c>
      <c r="D137" s="317"/>
      <c r="E137" s="317"/>
      <c r="F137" s="317"/>
      <c r="G137" s="317"/>
      <c r="H137" s="317"/>
      <c r="I137" s="318"/>
      <c r="J137" s="109" t="s">
        <v>159</v>
      </c>
      <c r="K137" s="156">
        <f>'PLANILHA ORÇAM.'!K137</f>
        <v>36.590000000000003</v>
      </c>
      <c r="L137" s="411" t="s">
        <v>527</v>
      </c>
      <c r="M137" s="412"/>
      <c r="N137" s="412"/>
      <c r="O137" s="413"/>
      <c r="Q137" s="27"/>
    </row>
    <row r="138" spans="1:17" s="2" customFormat="1" ht="24" x14ac:dyDescent="0.2">
      <c r="A138" s="32" t="s">
        <v>400</v>
      </c>
      <c r="B138" s="71" t="s">
        <v>169</v>
      </c>
      <c r="C138" s="316" t="s">
        <v>170</v>
      </c>
      <c r="D138" s="317"/>
      <c r="E138" s="317"/>
      <c r="F138" s="317"/>
      <c r="G138" s="317"/>
      <c r="H138" s="317"/>
      <c r="I138" s="318"/>
      <c r="J138" s="109" t="s">
        <v>159</v>
      </c>
      <c r="K138" s="156">
        <f>'PLANILHA ORÇAM.'!K138</f>
        <v>25.43</v>
      </c>
      <c r="L138" s="411" t="s">
        <v>528</v>
      </c>
      <c r="M138" s="412"/>
      <c r="N138" s="412"/>
      <c r="O138" s="413"/>
      <c r="Q138" s="27"/>
    </row>
    <row r="139" spans="1:17" s="2" customFormat="1" ht="60.75" customHeight="1" x14ac:dyDescent="0.2">
      <c r="A139" s="32" t="s">
        <v>414</v>
      </c>
      <c r="B139" s="71" t="s">
        <v>164</v>
      </c>
      <c r="C139" s="316" t="s">
        <v>163</v>
      </c>
      <c r="D139" s="317"/>
      <c r="E139" s="317"/>
      <c r="F139" s="317"/>
      <c r="G139" s="317"/>
      <c r="H139" s="317"/>
      <c r="I139" s="318"/>
      <c r="J139" s="109" t="s">
        <v>159</v>
      </c>
      <c r="K139" s="156">
        <f>'PLANILHA ORÇAM.'!K139</f>
        <v>78.510000000000005</v>
      </c>
      <c r="L139" s="411" t="s">
        <v>529</v>
      </c>
      <c r="M139" s="412"/>
      <c r="N139" s="412"/>
      <c r="O139" s="413"/>
      <c r="Q139" s="27"/>
    </row>
    <row r="140" spans="1:17" s="2" customFormat="1" ht="339.75" customHeight="1" x14ac:dyDescent="0.2">
      <c r="A140" s="32" t="s">
        <v>415</v>
      </c>
      <c r="B140" s="71" t="s">
        <v>166</v>
      </c>
      <c r="C140" s="316" t="s">
        <v>165</v>
      </c>
      <c r="D140" s="317"/>
      <c r="E140" s="317"/>
      <c r="F140" s="317"/>
      <c r="G140" s="317"/>
      <c r="H140" s="317"/>
      <c r="I140" s="318"/>
      <c r="J140" s="109" t="s">
        <v>159</v>
      </c>
      <c r="K140" s="156">
        <f>'PLANILHA ORÇAM.'!K140</f>
        <v>159.26</v>
      </c>
      <c r="L140" s="411" t="s">
        <v>541</v>
      </c>
      <c r="M140" s="412"/>
      <c r="N140" s="412"/>
      <c r="O140" s="413"/>
      <c r="Q140" s="27"/>
    </row>
    <row r="141" spans="1:17" s="2" customFormat="1" ht="240" customHeight="1" x14ac:dyDescent="0.2">
      <c r="A141" s="32" t="s">
        <v>416</v>
      </c>
      <c r="B141" s="71" t="s">
        <v>369</v>
      </c>
      <c r="C141" s="316" t="s">
        <v>370</v>
      </c>
      <c r="D141" s="317"/>
      <c r="E141" s="317"/>
      <c r="F141" s="317"/>
      <c r="G141" s="317"/>
      <c r="H141" s="317"/>
      <c r="I141" s="318"/>
      <c r="J141" s="109" t="s">
        <v>159</v>
      </c>
      <c r="K141" s="156">
        <f>'PLANILHA ORÇAM.'!K141</f>
        <v>101.37</v>
      </c>
      <c r="L141" s="411" t="s">
        <v>530</v>
      </c>
      <c r="M141" s="412"/>
      <c r="N141" s="412"/>
      <c r="O141" s="413"/>
      <c r="Q141" s="27"/>
    </row>
    <row r="142" spans="1:17" s="2" customFormat="1" ht="11.25" customHeight="1" x14ac:dyDescent="0.2">
      <c r="A142" s="32"/>
      <c r="B142" s="110"/>
      <c r="C142" s="374"/>
      <c r="D142" s="375"/>
      <c r="E142" s="375"/>
      <c r="F142" s="375"/>
      <c r="G142" s="375"/>
      <c r="H142" s="375"/>
      <c r="I142" s="376"/>
      <c r="J142" s="109"/>
      <c r="K142" s="156"/>
      <c r="L142" s="252"/>
      <c r="M142" s="253"/>
      <c r="N142" s="253"/>
      <c r="O142" s="254"/>
      <c r="Q142" s="27"/>
    </row>
    <row r="143" spans="1:17" s="2" customFormat="1" ht="13.5" customHeight="1" x14ac:dyDescent="0.2">
      <c r="A143" s="33">
        <v>22</v>
      </c>
      <c r="B143" s="110"/>
      <c r="C143" s="331" t="s">
        <v>62</v>
      </c>
      <c r="D143" s="332"/>
      <c r="E143" s="332"/>
      <c r="F143" s="332"/>
      <c r="G143" s="332"/>
      <c r="H143" s="332"/>
      <c r="I143" s="333"/>
      <c r="J143" s="109"/>
      <c r="K143" s="156"/>
      <c r="L143" s="252"/>
      <c r="M143" s="253"/>
      <c r="N143" s="253"/>
      <c r="O143" s="254"/>
      <c r="Q143" s="27"/>
    </row>
    <row r="144" spans="1:17" s="2" customFormat="1" ht="42" customHeight="1" x14ac:dyDescent="0.2">
      <c r="A144" s="32" t="s">
        <v>401</v>
      </c>
      <c r="B144" s="71" t="s">
        <v>311</v>
      </c>
      <c r="C144" s="349" t="s">
        <v>310</v>
      </c>
      <c r="D144" s="350"/>
      <c r="E144" s="350"/>
      <c r="F144" s="350"/>
      <c r="G144" s="350"/>
      <c r="H144" s="350"/>
      <c r="I144" s="351"/>
      <c r="J144" s="109" t="s">
        <v>148</v>
      </c>
      <c r="K144" s="156">
        <f>'PLANILHA ORÇAM.'!K144</f>
        <v>1</v>
      </c>
      <c r="L144" s="252" t="s">
        <v>465</v>
      </c>
      <c r="M144" s="253"/>
      <c r="N144" s="253"/>
      <c r="O144" s="254"/>
      <c r="Q144" s="27"/>
    </row>
    <row r="145" spans="1:17" s="2" customFormat="1" ht="24" x14ac:dyDescent="0.2">
      <c r="A145" s="32" t="s">
        <v>575</v>
      </c>
      <c r="B145" s="71" t="s">
        <v>312</v>
      </c>
      <c r="C145" s="349" t="s">
        <v>313</v>
      </c>
      <c r="D145" s="350"/>
      <c r="E145" s="350"/>
      <c r="F145" s="350"/>
      <c r="G145" s="350"/>
      <c r="H145" s="350"/>
      <c r="I145" s="351"/>
      <c r="J145" s="109" t="s">
        <v>148</v>
      </c>
      <c r="K145" s="156">
        <f>'PLANILHA ORÇAM.'!K145</f>
        <v>1</v>
      </c>
      <c r="L145" s="252" t="s">
        <v>465</v>
      </c>
      <c r="M145" s="253"/>
      <c r="N145" s="253"/>
      <c r="O145" s="254"/>
      <c r="Q145" s="27"/>
    </row>
    <row r="146" spans="1:17" s="2" customFormat="1" ht="39" customHeight="1" x14ac:dyDescent="0.2">
      <c r="A146" s="32" t="s">
        <v>576</v>
      </c>
      <c r="B146" s="71" t="s">
        <v>156</v>
      </c>
      <c r="C146" s="316" t="s">
        <v>155</v>
      </c>
      <c r="D146" s="317"/>
      <c r="E146" s="317"/>
      <c r="F146" s="317"/>
      <c r="G146" s="317"/>
      <c r="H146" s="317"/>
      <c r="I146" s="318"/>
      <c r="J146" s="109" t="s">
        <v>148</v>
      </c>
      <c r="K146" s="156">
        <f>'PLANILHA ORÇAM.'!K146</f>
        <v>1</v>
      </c>
      <c r="L146" s="411" t="s">
        <v>465</v>
      </c>
      <c r="M146" s="412"/>
      <c r="N146" s="412"/>
      <c r="O146" s="413"/>
      <c r="Q146" s="27"/>
    </row>
    <row r="147" spans="1:17" s="2" customFormat="1" ht="24" x14ac:dyDescent="0.2">
      <c r="A147" s="32" t="s">
        <v>577</v>
      </c>
      <c r="B147" s="71" t="s">
        <v>542</v>
      </c>
      <c r="C147" s="316" t="s">
        <v>543</v>
      </c>
      <c r="D147" s="317"/>
      <c r="E147" s="317"/>
      <c r="F147" s="317"/>
      <c r="G147" s="317"/>
      <c r="H147" s="317"/>
      <c r="I147" s="318"/>
      <c r="J147" s="109" t="s">
        <v>148</v>
      </c>
      <c r="K147" s="77">
        <v>2</v>
      </c>
      <c r="L147" s="411" t="s">
        <v>544</v>
      </c>
      <c r="M147" s="412"/>
      <c r="N147" s="412"/>
      <c r="O147" s="413"/>
      <c r="Q147" s="27"/>
    </row>
    <row r="148" spans="1:17" s="2" customFormat="1" ht="28.5" customHeight="1" x14ac:dyDescent="0.2">
      <c r="A148" s="32" t="s">
        <v>578</v>
      </c>
      <c r="B148" s="71" t="s">
        <v>244</v>
      </c>
      <c r="C148" s="316" t="s">
        <v>245</v>
      </c>
      <c r="D148" s="317"/>
      <c r="E148" s="317"/>
      <c r="F148" s="317"/>
      <c r="G148" s="317"/>
      <c r="H148" s="317"/>
      <c r="I148" s="318"/>
      <c r="J148" s="109" t="s">
        <v>148</v>
      </c>
      <c r="K148" s="156">
        <f>'PLANILHA ORÇAM.'!K148</f>
        <v>2</v>
      </c>
      <c r="L148" s="252" t="s">
        <v>467</v>
      </c>
      <c r="M148" s="253"/>
      <c r="N148" s="253"/>
      <c r="O148" s="254"/>
      <c r="Q148" s="27"/>
    </row>
    <row r="149" spans="1:17" s="2" customFormat="1" ht="24" x14ac:dyDescent="0.2">
      <c r="A149" s="32" t="s">
        <v>579</v>
      </c>
      <c r="B149" s="71" t="s">
        <v>227</v>
      </c>
      <c r="C149" s="316" t="s">
        <v>228</v>
      </c>
      <c r="D149" s="317"/>
      <c r="E149" s="317"/>
      <c r="F149" s="317"/>
      <c r="G149" s="317"/>
      <c r="H149" s="317"/>
      <c r="I149" s="318"/>
      <c r="J149" s="109" t="s">
        <v>159</v>
      </c>
      <c r="K149" s="156">
        <f>'PLANILHA ORÇAM.'!K149</f>
        <v>0.72</v>
      </c>
      <c r="L149" s="411" t="s">
        <v>478</v>
      </c>
      <c r="M149" s="412"/>
      <c r="N149" s="412"/>
      <c r="O149" s="413"/>
      <c r="Q149" s="27"/>
    </row>
    <row r="150" spans="1:17" s="2" customFormat="1" ht="24" x14ac:dyDescent="0.2">
      <c r="A150" s="32" t="s">
        <v>580</v>
      </c>
      <c r="B150" s="71" t="s">
        <v>180</v>
      </c>
      <c r="C150" s="316" t="s">
        <v>181</v>
      </c>
      <c r="D150" s="317"/>
      <c r="E150" s="317"/>
      <c r="F150" s="317"/>
      <c r="G150" s="317"/>
      <c r="H150" s="317"/>
      <c r="I150" s="318"/>
      <c r="J150" s="109" t="s">
        <v>148</v>
      </c>
      <c r="K150" s="156">
        <f>'PLANILHA ORÇAM.'!K150</f>
        <v>4</v>
      </c>
      <c r="L150" s="252" t="s">
        <v>469</v>
      </c>
      <c r="M150" s="253"/>
      <c r="N150" s="253"/>
      <c r="O150" s="254"/>
      <c r="Q150" s="27"/>
    </row>
    <row r="151" spans="1:17" s="2" customFormat="1" ht="26.25" customHeight="1" x14ac:dyDescent="0.2">
      <c r="A151" s="32" t="s">
        <v>581</v>
      </c>
      <c r="B151" s="71" t="s">
        <v>176</v>
      </c>
      <c r="C151" s="316" t="s">
        <v>177</v>
      </c>
      <c r="D151" s="317"/>
      <c r="E151" s="317"/>
      <c r="F151" s="317"/>
      <c r="G151" s="317"/>
      <c r="H151" s="317"/>
      <c r="I151" s="318"/>
      <c r="J151" s="109" t="s">
        <v>148</v>
      </c>
      <c r="K151" s="156">
        <f>'PLANILHA ORÇAM.'!K151</f>
        <v>2</v>
      </c>
      <c r="L151" s="252" t="s">
        <v>467</v>
      </c>
      <c r="M151" s="253"/>
      <c r="N151" s="253"/>
      <c r="O151" s="254"/>
      <c r="Q151" s="27"/>
    </row>
    <row r="152" spans="1:17" s="2" customFormat="1" ht="26.25" customHeight="1" x14ac:dyDescent="0.2">
      <c r="A152" s="32" t="s">
        <v>582</v>
      </c>
      <c r="B152" s="71" t="s">
        <v>174</v>
      </c>
      <c r="C152" s="316" t="s">
        <v>175</v>
      </c>
      <c r="D152" s="317"/>
      <c r="E152" s="317"/>
      <c r="F152" s="317"/>
      <c r="G152" s="317"/>
      <c r="H152" s="317"/>
      <c r="I152" s="318"/>
      <c r="J152" s="109" t="s">
        <v>148</v>
      </c>
      <c r="K152" s="156">
        <f>'PLANILHA ORÇAM.'!K152</f>
        <v>1</v>
      </c>
      <c r="L152" s="252" t="s">
        <v>465</v>
      </c>
      <c r="M152" s="253"/>
      <c r="N152" s="253"/>
      <c r="O152" s="254"/>
      <c r="Q152" s="27"/>
    </row>
    <row r="153" spans="1:17" s="2" customFormat="1" ht="26.25" customHeight="1" x14ac:dyDescent="0.2">
      <c r="A153" s="32" t="s">
        <v>583</v>
      </c>
      <c r="B153" s="71" t="s">
        <v>179</v>
      </c>
      <c r="C153" s="316" t="s">
        <v>178</v>
      </c>
      <c r="D153" s="317"/>
      <c r="E153" s="317"/>
      <c r="F153" s="317"/>
      <c r="G153" s="317"/>
      <c r="H153" s="317"/>
      <c r="I153" s="318"/>
      <c r="J153" s="109" t="s">
        <v>148</v>
      </c>
      <c r="K153" s="156">
        <f>'PLANILHA ORÇAM.'!K153</f>
        <v>1</v>
      </c>
      <c r="L153" s="252" t="s">
        <v>465</v>
      </c>
      <c r="M153" s="253"/>
      <c r="N153" s="253"/>
      <c r="O153" s="254"/>
      <c r="Q153" s="27"/>
    </row>
    <row r="154" spans="1:17" s="2" customFormat="1" ht="26.25" customHeight="1" x14ac:dyDescent="0.2">
      <c r="A154" s="32" t="s">
        <v>584</v>
      </c>
      <c r="B154" s="71" t="s">
        <v>193</v>
      </c>
      <c r="C154" s="316" t="s">
        <v>194</v>
      </c>
      <c r="D154" s="317"/>
      <c r="E154" s="317"/>
      <c r="F154" s="317"/>
      <c r="G154" s="317"/>
      <c r="H154" s="317"/>
      <c r="I154" s="318"/>
      <c r="J154" s="109" t="s">
        <v>148</v>
      </c>
      <c r="K154" s="156">
        <f>'PLANILHA ORÇAM.'!K154</f>
        <v>4</v>
      </c>
      <c r="L154" s="252" t="s">
        <v>469</v>
      </c>
      <c r="M154" s="253"/>
      <c r="N154" s="253"/>
      <c r="O154" s="254"/>
      <c r="Q154" s="27"/>
    </row>
    <row r="155" spans="1:17" s="2" customFormat="1" ht="26.25" customHeight="1" x14ac:dyDescent="0.2">
      <c r="A155" s="32" t="s">
        <v>585</v>
      </c>
      <c r="B155" s="71" t="s">
        <v>195</v>
      </c>
      <c r="C155" s="316" t="s">
        <v>196</v>
      </c>
      <c r="D155" s="317"/>
      <c r="E155" s="317"/>
      <c r="F155" s="317"/>
      <c r="G155" s="317"/>
      <c r="H155" s="317"/>
      <c r="I155" s="318"/>
      <c r="J155" s="109" t="s">
        <v>148</v>
      </c>
      <c r="K155" s="156">
        <f>'PLANILHA ORÇAM.'!K155</f>
        <v>3</v>
      </c>
      <c r="L155" s="252" t="s">
        <v>474</v>
      </c>
      <c r="M155" s="253"/>
      <c r="N155" s="253"/>
      <c r="O155" s="254"/>
      <c r="Q155" s="27"/>
    </row>
    <row r="156" spans="1:17" s="2" customFormat="1" ht="26.25" customHeight="1" x14ac:dyDescent="0.2">
      <c r="A156" s="32" t="s">
        <v>586</v>
      </c>
      <c r="B156" s="71" t="s">
        <v>267</v>
      </c>
      <c r="C156" s="316" t="s">
        <v>268</v>
      </c>
      <c r="D156" s="317"/>
      <c r="E156" s="317"/>
      <c r="F156" s="317"/>
      <c r="G156" s="317"/>
      <c r="H156" s="317"/>
      <c r="I156" s="318"/>
      <c r="J156" s="109" t="s">
        <v>148</v>
      </c>
      <c r="K156" s="156">
        <f>'PLANILHA ORÇAM.'!K156</f>
        <v>1</v>
      </c>
      <c r="L156" s="252" t="s">
        <v>465</v>
      </c>
      <c r="M156" s="253"/>
      <c r="N156" s="253"/>
      <c r="O156" s="254"/>
      <c r="Q156" s="27"/>
    </row>
    <row r="157" spans="1:17" s="2" customFormat="1" ht="26.25" customHeight="1" x14ac:dyDescent="0.2">
      <c r="A157" s="32" t="s">
        <v>587</v>
      </c>
      <c r="B157" s="71" t="s">
        <v>387</v>
      </c>
      <c r="C157" s="316" t="s">
        <v>388</v>
      </c>
      <c r="D157" s="317"/>
      <c r="E157" s="317"/>
      <c r="F157" s="317"/>
      <c r="G157" s="317"/>
      <c r="H157" s="317"/>
      <c r="I157" s="318"/>
      <c r="J157" s="109" t="s">
        <v>148</v>
      </c>
      <c r="K157" s="156">
        <f>'PLANILHA ORÇAM.'!K157</f>
        <v>2</v>
      </c>
      <c r="L157" s="252" t="s">
        <v>467</v>
      </c>
      <c r="M157" s="253"/>
      <c r="N157" s="253"/>
      <c r="O157" s="254"/>
      <c r="Q157" s="27"/>
    </row>
    <row r="158" spans="1:17" s="2" customFormat="1" ht="24" x14ac:dyDescent="0.2">
      <c r="A158" s="32" t="s">
        <v>588</v>
      </c>
      <c r="B158" s="71" t="s">
        <v>269</v>
      </c>
      <c r="C158" s="316" t="s">
        <v>270</v>
      </c>
      <c r="D158" s="317"/>
      <c r="E158" s="317"/>
      <c r="F158" s="317"/>
      <c r="G158" s="317"/>
      <c r="H158" s="317"/>
      <c r="I158" s="318"/>
      <c r="J158" s="109" t="s">
        <v>148</v>
      </c>
      <c r="K158" s="156">
        <f>'PLANILHA ORÇAM.'!K158</f>
        <v>3</v>
      </c>
      <c r="L158" s="252" t="s">
        <v>474</v>
      </c>
      <c r="M158" s="253"/>
      <c r="N158" s="253"/>
      <c r="O158" s="254"/>
      <c r="Q158" s="27"/>
    </row>
    <row r="159" spans="1:17" s="2" customFormat="1" ht="24" x14ac:dyDescent="0.2">
      <c r="A159" s="32" t="s">
        <v>589</v>
      </c>
      <c r="B159" s="71" t="s">
        <v>385</v>
      </c>
      <c r="C159" s="316" t="s">
        <v>386</v>
      </c>
      <c r="D159" s="317"/>
      <c r="E159" s="317"/>
      <c r="F159" s="317"/>
      <c r="G159" s="317"/>
      <c r="H159" s="317"/>
      <c r="I159" s="318"/>
      <c r="J159" s="109" t="s">
        <v>148</v>
      </c>
      <c r="K159" s="156">
        <f>'PLANILHA ORÇAM.'!K159</f>
        <v>2</v>
      </c>
      <c r="L159" s="252" t="s">
        <v>467</v>
      </c>
      <c r="M159" s="253"/>
      <c r="N159" s="253"/>
      <c r="O159" s="254"/>
      <c r="Q159" s="27"/>
    </row>
    <row r="160" spans="1:17" s="2" customFormat="1" ht="24" customHeight="1" x14ac:dyDescent="0.2">
      <c r="A160" s="32" t="s">
        <v>590</v>
      </c>
      <c r="B160" s="71" t="s">
        <v>548</v>
      </c>
      <c r="C160" s="377" t="s">
        <v>547</v>
      </c>
      <c r="D160" s="378"/>
      <c r="E160" s="378"/>
      <c r="F160" s="378"/>
      <c r="G160" s="378"/>
      <c r="H160" s="378"/>
      <c r="I160" s="379"/>
      <c r="J160" s="109" t="s">
        <v>148</v>
      </c>
      <c r="K160" s="77">
        <v>1</v>
      </c>
      <c r="L160" s="252" t="s">
        <v>549</v>
      </c>
      <c r="M160" s="253"/>
      <c r="N160" s="253"/>
      <c r="O160" s="254"/>
      <c r="Q160" s="27"/>
    </row>
    <row r="161" spans="1:17" s="2" customFormat="1" ht="12" x14ac:dyDescent="0.2">
      <c r="A161" s="32" t="s">
        <v>591</v>
      </c>
      <c r="B161" s="71" t="s">
        <v>355</v>
      </c>
      <c r="C161" s="404" t="s">
        <v>356</v>
      </c>
      <c r="D161" s="405"/>
      <c r="E161" s="405"/>
      <c r="F161" s="405"/>
      <c r="G161" s="405"/>
      <c r="H161" s="405"/>
      <c r="I161" s="406"/>
      <c r="J161" s="109" t="s">
        <v>148</v>
      </c>
      <c r="K161" s="156">
        <f>'PLANILHA ORÇAM.'!K161</f>
        <v>2</v>
      </c>
      <c r="L161" s="252" t="s">
        <v>467</v>
      </c>
      <c r="M161" s="253"/>
      <c r="N161" s="253"/>
      <c r="O161" s="254"/>
      <c r="Q161" s="27"/>
    </row>
    <row r="162" spans="1:17" s="2" customFormat="1" ht="14.25" customHeight="1" x14ac:dyDescent="0.2">
      <c r="A162" s="32"/>
      <c r="B162" s="110"/>
      <c r="C162" s="374"/>
      <c r="D162" s="375"/>
      <c r="E162" s="375"/>
      <c r="F162" s="375"/>
      <c r="G162" s="375"/>
      <c r="H162" s="375"/>
      <c r="I162" s="376"/>
      <c r="J162" s="109"/>
      <c r="K162" s="156"/>
      <c r="L162" s="252"/>
      <c r="M162" s="253"/>
      <c r="N162" s="253"/>
      <c r="O162" s="254"/>
      <c r="Q162" s="27"/>
    </row>
    <row r="163" spans="1:17" s="2" customFormat="1" ht="12" customHeight="1" x14ac:dyDescent="0.2">
      <c r="A163" s="33">
        <v>23</v>
      </c>
      <c r="B163" s="110"/>
      <c r="C163" s="331" t="s">
        <v>258</v>
      </c>
      <c r="D163" s="332"/>
      <c r="E163" s="332"/>
      <c r="F163" s="332"/>
      <c r="G163" s="332"/>
      <c r="H163" s="332"/>
      <c r="I163" s="333"/>
      <c r="J163" s="109"/>
      <c r="K163" s="156"/>
      <c r="L163" s="252"/>
      <c r="M163" s="253"/>
      <c r="N163" s="253"/>
      <c r="O163" s="254"/>
      <c r="Q163" s="27"/>
    </row>
    <row r="164" spans="1:17" s="2" customFormat="1" ht="24" x14ac:dyDescent="0.2">
      <c r="A164" s="32" t="s">
        <v>417</v>
      </c>
      <c r="B164" s="71" t="s">
        <v>259</v>
      </c>
      <c r="C164" s="316" t="s">
        <v>260</v>
      </c>
      <c r="D164" s="317"/>
      <c r="E164" s="317"/>
      <c r="F164" s="317"/>
      <c r="G164" s="317"/>
      <c r="H164" s="317"/>
      <c r="I164" s="318"/>
      <c r="J164" s="109" t="s">
        <v>148</v>
      </c>
      <c r="K164" s="156">
        <f>'PLANILHA ORÇAM.'!K164</f>
        <v>1</v>
      </c>
      <c r="L164" s="252" t="s">
        <v>465</v>
      </c>
      <c r="M164" s="253"/>
      <c r="N164" s="253"/>
      <c r="O164" s="254"/>
      <c r="Q164" s="27"/>
    </row>
    <row r="165" spans="1:17" s="2" customFormat="1" ht="14.25" customHeight="1" x14ac:dyDescent="0.2">
      <c r="A165" s="248"/>
      <c r="B165" s="110"/>
      <c r="C165" s="389"/>
      <c r="D165" s="390"/>
      <c r="E165" s="390"/>
      <c r="F165" s="390"/>
      <c r="G165" s="390"/>
      <c r="H165" s="390"/>
      <c r="I165" s="391"/>
      <c r="J165" s="10"/>
      <c r="K165" s="156"/>
      <c r="L165" s="252"/>
      <c r="M165" s="253"/>
      <c r="N165" s="253"/>
      <c r="O165" s="254"/>
      <c r="Q165" s="27"/>
    </row>
    <row r="166" spans="1:17" s="2" customFormat="1" ht="14.25" customHeight="1" x14ac:dyDescent="0.2">
      <c r="A166" s="251">
        <v>24</v>
      </c>
      <c r="B166" s="110"/>
      <c r="C166" s="331" t="s">
        <v>384</v>
      </c>
      <c r="D166" s="332"/>
      <c r="E166" s="332"/>
      <c r="F166" s="332"/>
      <c r="G166" s="332"/>
      <c r="H166" s="332"/>
      <c r="I166" s="333"/>
      <c r="J166" s="10"/>
      <c r="K166" s="156"/>
      <c r="L166" s="252"/>
      <c r="M166" s="253"/>
      <c r="N166" s="253"/>
      <c r="O166" s="254"/>
      <c r="Q166" s="27"/>
    </row>
    <row r="167" spans="1:17" s="2" customFormat="1" ht="24" x14ac:dyDescent="0.2">
      <c r="A167" s="244" t="s">
        <v>418</v>
      </c>
      <c r="B167" s="71" t="s">
        <v>185</v>
      </c>
      <c r="C167" s="319" t="s">
        <v>477</v>
      </c>
      <c r="D167" s="320"/>
      <c r="E167" s="320"/>
      <c r="F167" s="320"/>
      <c r="G167" s="320"/>
      <c r="H167" s="320"/>
      <c r="I167" s="321"/>
      <c r="J167" s="109" t="s">
        <v>159</v>
      </c>
      <c r="K167" s="156">
        <f>'PLANILHA ORÇAM.'!K167</f>
        <v>3</v>
      </c>
      <c r="L167" s="411" t="s">
        <v>531</v>
      </c>
      <c r="M167" s="412"/>
      <c r="N167" s="412"/>
      <c r="O167" s="413"/>
      <c r="Q167" s="27"/>
    </row>
    <row r="168" spans="1:17" s="2" customFormat="1" ht="24" x14ac:dyDescent="0.2">
      <c r="A168" s="282" t="s">
        <v>592</v>
      </c>
      <c r="B168" s="71" t="s">
        <v>185</v>
      </c>
      <c r="C168" s="319" t="s">
        <v>477</v>
      </c>
      <c r="D168" s="320"/>
      <c r="E168" s="320"/>
      <c r="F168" s="320"/>
      <c r="G168" s="320"/>
      <c r="H168" s="320"/>
      <c r="I168" s="321"/>
      <c r="J168" s="109" t="s">
        <v>159</v>
      </c>
      <c r="K168" s="156">
        <f>'PLANILHA ORÇAM.'!K168</f>
        <v>1.7</v>
      </c>
      <c r="L168" s="411" t="s">
        <v>532</v>
      </c>
      <c r="M168" s="412"/>
      <c r="N168" s="412"/>
      <c r="O168" s="413"/>
      <c r="Q168" s="27"/>
    </row>
    <row r="169" spans="1:17" s="2" customFormat="1" ht="24" x14ac:dyDescent="0.2">
      <c r="A169" s="282" t="s">
        <v>593</v>
      </c>
      <c r="B169" s="71" t="s">
        <v>185</v>
      </c>
      <c r="C169" s="319" t="s">
        <v>452</v>
      </c>
      <c r="D169" s="320"/>
      <c r="E169" s="320"/>
      <c r="F169" s="320"/>
      <c r="G169" s="320"/>
      <c r="H169" s="320"/>
      <c r="I169" s="321"/>
      <c r="J169" s="109" t="s">
        <v>159</v>
      </c>
      <c r="K169" s="156">
        <f>'PLANILHA ORÇAM.'!K169</f>
        <v>1.28</v>
      </c>
      <c r="L169" s="411" t="s">
        <v>533</v>
      </c>
      <c r="M169" s="412"/>
      <c r="N169" s="412"/>
      <c r="O169" s="413"/>
      <c r="Q169" s="27"/>
    </row>
    <row r="170" spans="1:17" s="2" customFormat="1" ht="14.25" customHeight="1" x14ac:dyDescent="0.2">
      <c r="A170" s="244"/>
      <c r="B170" s="110"/>
      <c r="C170" s="389"/>
      <c r="D170" s="390"/>
      <c r="E170" s="390"/>
      <c r="F170" s="390"/>
      <c r="G170" s="390"/>
      <c r="H170" s="390"/>
      <c r="I170" s="391"/>
      <c r="J170" s="10"/>
      <c r="K170" s="156"/>
      <c r="L170" s="252"/>
      <c r="M170" s="253"/>
      <c r="N170" s="253"/>
      <c r="O170" s="254"/>
      <c r="Q170" s="27"/>
    </row>
    <row r="171" spans="1:17" s="2" customFormat="1" ht="14.25" customHeight="1" x14ac:dyDescent="0.2">
      <c r="A171" s="251">
        <v>25</v>
      </c>
      <c r="B171" s="110"/>
      <c r="C171" s="380" t="s">
        <v>321</v>
      </c>
      <c r="D171" s="381"/>
      <c r="E171" s="381"/>
      <c r="F171" s="381"/>
      <c r="G171" s="381"/>
      <c r="H171" s="381"/>
      <c r="I171" s="382"/>
      <c r="J171" s="10"/>
      <c r="K171" s="156"/>
      <c r="L171" s="252"/>
      <c r="M171" s="253"/>
      <c r="N171" s="253"/>
      <c r="O171" s="254"/>
      <c r="Q171" s="27"/>
    </row>
    <row r="172" spans="1:17" s="2" customFormat="1" ht="24" x14ac:dyDescent="0.2">
      <c r="A172" s="244" t="s">
        <v>594</v>
      </c>
      <c r="B172" s="71" t="s">
        <v>322</v>
      </c>
      <c r="C172" s="396" t="s">
        <v>323</v>
      </c>
      <c r="D172" s="397"/>
      <c r="E172" s="397"/>
      <c r="F172" s="397"/>
      <c r="G172" s="397"/>
      <c r="H172" s="397"/>
      <c r="I172" s="398"/>
      <c r="J172" s="10" t="s">
        <v>159</v>
      </c>
      <c r="K172" s="156">
        <f>'PLANILHA ORÇAM.'!K172</f>
        <v>74.599999999999994</v>
      </c>
      <c r="L172" s="411" t="s">
        <v>534</v>
      </c>
      <c r="M172" s="412"/>
      <c r="N172" s="412"/>
      <c r="O172" s="413"/>
      <c r="Q172" s="27"/>
    </row>
    <row r="173" spans="1:17" s="2" customFormat="1" ht="12" x14ac:dyDescent="0.2">
      <c r="A173" s="248"/>
      <c r="B173" s="71"/>
      <c r="C173" s="389"/>
      <c r="D173" s="390"/>
      <c r="E173" s="390"/>
      <c r="F173" s="390"/>
      <c r="G173" s="390"/>
      <c r="H173" s="390"/>
      <c r="I173" s="391"/>
      <c r="J173" s="10"/>
      <c r="K173" s="77"/>
      <c r="L173" s="252"/>
      <c r="M173" s="253"/>
      <c r="N173" s="253"/>
      <c r="O173" s="254"/>
      <c r="Q173" s="27"/>
    </row>
    <row r="174" spans="1:17" x14ac:dyDescent="0.2">
      <c r="K174" s="31"/>
    </row>
    <row r="175" spans="1:17" x14ac:dyDescent="0.2">
      <c r="A175" s="408" t="s">
        <v>236</v>
      </c>
      <c r="B175" s="408"/>
      <c r="C175" s="408"/>
      <c r="D175" s="408"/>
      <c r="E175" s="408"/>
    </row>
    <row r="176" spans="1:17" x14ac:dyDescent="0.2">
      <c r="A176" s="36"/>
      <c r="B176" s="36"/>
      <c r="C176" s="36"/>
      <c r="D176" s="36"/>
      <c r="E176" s="36"/>
    </row>
    <row r="177" spans="1:15" x14ac:dyDescent="0.2">
      <c r="A177" s="36"/>
      <c r="B177" s="36"/>
      <c r="C177" s="36"/>
      <c r="D177" s="36"/>
      <c r="E177" s="36"/>
    </row>
    <row r="178" spans="1:15" x14ac:dyDescent="0.2">
      <c r="A178" s="36"/>
      <c r="B178" s="36"/>
      <c r="C178" s="36"/>
      <c r="D178" s="36"/>
      <c r="E178" s="36"/>
    </row>
    <row r="179" spans="1:15" x14ac:dyDescent="0.2">
      <c r="H179" s="11"/>
      <c r="I179" s="242" t="s">
        <v>272</v>
      </c>
      <c r="K179" s="443" t="s">
        <v>273</v>
      </c>
      <c r="L179" s="443"/>
      <c r="M179" s="443"/>
      <c r="N179" s="443"/>
      <c r="O179" s="243"/>
    </row>
    <row r="180" spans="1:15" x14ac:dyDescent="0.2">
      <c r="H180" s="11"/>
      <c r="I180" s="245" t="s">
        <v>40</v>
      </c>
      <c r="K180" s="355" t="s">
        <v>44</v>
      </c>
      <c r="L180" s="355"/>
      <c r="M180" s="355"/>
      <c r="N180" s="355"/>
      <c r="O180" s="245"/>
    </row>
    <row r="181" spans="1:15" x14ac:dyDescent="0.2">
      <c r="I181" s="246" t="s">
        <v>43</v>
      </c>
      <c r="K181" s="356" t="s">
        <v>45</v>
      </c>
      <c r="L181" s="356"/>
      <c r="M181" s="356"/>
      <c r="N181" s="356"/>
      <c r="O181" s="247"/>
    </row>
    <row r="184" spans="1:15" x14ac:dyDescent="0.2">
      <c r="L184" s="14"/>
      <c r="N184" s="14"/>
    </row>
  </sheetData>
  <mergeCells count="255">
    <mergeCell ref="K180:N180"/>
    <mergeCell ref="K181:N181"/>
    <mergeCell ref="K179:N179"/>
    <mergeCell ref="L172:O172"/>
    <mergeCell ref="L149:O149"/>
    <mergeCell ref="L117:O117"/>
    <mergeCell ref="L130:O130"/>
    <mergeCell ref="L122:O122"/>
    <mergeCell ref="L125:O125"/>
    <mergeCell ref="L129:O129"/>
    <mergeCell ref="L134:O134"/>
    <mergeCell ref="L137:O137"/>
    <mergeCell ref="L167:O167"/>
    <mergeCell ref="L168:O168"/>
    <mergeCell ref="L169:O169"/>
    <mergeCell ref="L138:O138"/>
    <mergeCell ref="L139:O139"/>
    <mergeCell ref="L140:O140"/>
    <mergeCell ref="L141:O141"/>
    <mergeCell ref="L147:O147"/>
    <mergeCell ref="L146:O146"/>
    <mergeCell ref="L16:O16"/>
    <mergeCell ref="L17:O17"/>
    <mergeCell ref="L18:O18"/>
    <mergeCell ref="L19:O19"/>
    <mergeCell ref="L20:O20"/>
    <mergeCell ref="L21:O21"/>
    <mergeCell ref="L55:O55"/>
    <mergeCell ref="L57:O57"/>
    <mergeCell ref="L26:O26"/>
    <mergeCell ref="L8:O8"/>
    <mergeCell ref="B3:O3"/>
    <mergeCell ref="B4:O4"/>
    <mergeCell ref="L5:O6"/>
    <mergeCell ref="L7:O7"/>
    <mergeCell ref="C172:I172"/>
    <mergeCell ref="C173:I173"/>
    <mergeCell ref="A175:E175"/>
    <mergeCell ref="C166:I166"/>
    <mergeCell ref="C167:I167"/>
    <mergeCell ref="C168:I168"/>
    <mergeCell ref="C169:I169"/>
    <mergeCell ref="C170:I170"/>
    <mergeCell ref="C171:I171"/>
    <mergeCell ref="C159:I159"/>
    <mergeCell ref="C161:I161"/>
    <mergeCell ref="C162:I162"/>
    <mergeCell ref="C163:I163"/>
    <mergeCell ref="L22:O22"/>
    <mergeCell ref="C164:I164"/>
    <mergeCell ref="C165:I165"/>
    <mergeCell ref="C153:I153"/>
    <mergeCell ref="C154:I154"/>
    <mergeCell ref="C155:I155"/>
    <mergeCell ref="C156:I156"/>
    <mergeCell ref="C157:I157"/>
    <mergeCell ref="C158:I158"/>
    <mergeCell ref="C146:I146"/>
    <mergeCell ref="C148:I148"/>
    <mergeCell ref="C149:I149"/>
    <mergeCell ref="C150:I150"/>
    <mergeCell ref="C151:I151"/>
    <mergeCell ref="C152:I152"/>
    <mergeCell ref="C147:I147"/>
    <mergeCell ref="C142:I142"/>
    <mergeCell ref="C143:I143"/>
    <mergeCell ref="C144:I144"/>
    <mergeCell ref="C145:I145"/>
    <mergeCell ref="C134:I134"/>
    <mergeCell ref="C135:I135"/>
    <mergeCell ref="C136:I136"/>
    <mergeCell ref="C137:I137"/>
    <mergeCell ref="C138:I138"/>
    <mergeCell ref="C139:I139"/>
    <mergeCell ref="C107:I107"/>
    <mergeCell ref="C108:I108"/>
    <mergeCell ref="C109:I109"/>
    <mergeCell ref="C110:I110"/>
    <mergeCell ref="C111:I111"/>
    <mergeCell ref="C112:I112"/>
    <mergeCell ref="C128:I128"/>
    <mergeCell ref="C129:I129"/>
    <mergeCell ref="C130:I130"/>
    <mergeCell ref="C122:I122"/>
    <mergeCell ref="C123:I123"/>
    <mergeCell ref="C124:I124"/>
    <mergeCell ref="C125:I125"/>
    <mergeCell ref="C126:I126"/>
    <mergeCell ref="C127:I127"/>
    <mergeCell ref="C117:I117"/>
    <mergeCell ref="C120:I120"/>
    <mergeCell ref="C121:I121"/>
    <mergeCell ref="C101:I101"/>
    <mergeCell ref="C102:I102"/>
    <mergeCell ref="C103:I103"/>
    <mergeCell ref="C104:I104"/>
    <mergeCell ref="C105:I105"/>
    <mergeCell ref="C106:I106"/>
    <mergeCell ref="C90:I90"/>
    <mergeCell ref="C91:I91"/>
    <mergeCell ref="C97:I97"/>
    <mergeCell ref="C98:I98"/>
    <mergeCell ref="C99:I99"/>
    <mergeCell ref="C100:I100"/>
    <mergeCell ref="C72:I72"/>
    <mergeCell ref="C84:I84"/>
    <mergeCell ref="C85:I85"/>
    <mergeCell ref="C86:I86"/>
    <mergeCell ref="C87:I87"/>
    <mergeCell ref="C88:I88"/>
    <mergeCell ref="C89:I89"/>
    <mergeCell ref="C79:I79"/>
    <mergeCell ref="C80:I80"/>
    <mergeCell ref="C81:I81"/>
    <mergeCell ref="C82:I82"/>
    <mergeCell ref="C83:I83"/>
    <mergeCell ref="C62:I62"/>
    <mergeCell ref="C63:I63"/>
    <mergeCell ref="C64:I64"/>
    <mergeCell ref="C65:I65"/>
    <mergeCell ref="C66:I66"/>
    <mergeCell ref="C57:I57"/>
    <mergeCell ref="C58:I58"/>
    <mergeCell ref="C59:I59"/>
    <mergeCell ref="C60:I60"/>
    <mergeCell ref="C61:I61"/>
    <mergeCell ref="C50:I50"/>
    <mergeCell ref="C51:I51"/>
    <mergeCell ref="C52:I52"/>
    <mergeCell ref="C53:I53"/>
    <mergeCell ref="C54:I54"/>
    <mergeCell ref="C55:I55"/>
    <mergeCell ref="C44:I44"/>
    <mergeCell ref="C45:I45"/>
    <mergeCell ref="C46:I46"/>
    <mergeCell ref="C47:I47"/>
    <mergeCell ref="C48:I48"/>
    <mergeCell ref="C49:I49"/>
    <mergeCell ref="C38:I38"/>
    <mergeCell ref="C39:I39"/>
    <mergeCell ref="C40:I40"/>
    <mergeCell ref="C41:I41"/>
    <mergeCell ref="C42:I42"/>
    <mergeCell ref="C43:I43"/>
    <mergeCell ref="C32:I32"/>
    <mergeCell ref="C33:I33"/>
    <mergeCell ref="C34:I34"/>
    <mergeCell ref="C35:I35"/>
    <mergeCell ref="C36:I36"/>
    <mergeCell ref="C37:I37"/>
    <mergeCell ref="C26:I26"/>
    <mergeCell ref="C27:I27"/>
    <mergeCell ref="C28:I28"/>
    <mergeCell ref="C29:I29"/>
    <mergeCell ref="C30:I30"/>
    <mergeCell ref="C31:I31"/>
    <mergeCell ref="C20:I20"/>
    <mergeCell ref="C21:I21"/>
    <mergeCell ref="C22:I22"/>
    <mergeCell ref="C23:I23"/>
    <mergeCell ref="C24:I24"/>
    <mergeCell ref="C25:I25"/>
    <mergeCell ref="A5:A6"/>
    <mergeCell ref="B5:B6"/>
    <mergeCell ref="C5:I6"/>
    <mergeCell ref="J5:J6"/>
    <mergeCell ref="K5:K6"/>
    <mergeCell ref="A1:O1"/>
    <mergeCell ref="A2:O2"/>
    <mergeCell ref="L11:O11"/>
    <mergeCell ref="L25:O25"/>
    <mergeCell ref="C13:I13"/>
    <mergeCell ref="C14:I14"/>
    <mergeCell ref="C16:I16"/>
    <mergeCell ref="C17:I17"/>
    <mergeCell ref="C18:I18"/>
    <mergeCell ref="C19:I19"/>
    <mergeCell ref="C7:I7"/>
    <mergeCell ref="C8:I8"/>
    <mergeCell ref="C9:I9"/>
    <mergeCell ref="C10:I10"/>
    <mergeCell ref="C11:I11"/>
    <mergeCell ref="C12:I12"/>
    <mergeCell ref="L14:O14"/>
    <mergeCell ref="L23:O23"/>
    <mergeCell ref="L24:O24"/>
    <mergeCell ref="L64:O64"/>
    <mergeCell ref="L27:O27"/>
    <mergeCell ref="L30:O30"/>
    <mergeCell ref="L34:O34"/>
    <mergeCell ref="L35:O35"/>
    <mergeCell ref="L36:O36"/>
    <mergeCell ref="L37:O37"/>
    <mergeCell ref="L38:O38"/>
    <mergeCell ref="L42:O42"/>
    <mergeCell ref="L43:O43"/>
    <mergeCell ref="L44:O44"/>
    <mergeCell ref="L41:O41"/>
    <mergeCell ref="L45:O45"/>
    <mergeCell ref="L48:O48"/>
    <mergeCell ref="L52:O52"/>
    <mergeCell ref="L51:O51"/>
    <mergeCell ref="L63:O63"/>
    <mergeCell ref="L60:O60"/>
    <mergeCell ref="L61:O61"/>
    <mergeCell ref="L62:O62"/>
    <mergeCell ref="L56:O56"/>
    <mergeCell ref="C132:I132"/>
    <mergeCell ref="C133:I133"/>
    <mergeCell ref="C140:I140"/>
    <mergeCell ref="C141:I141"/>
    <mergeCell ref="L65:O65"/>
    <mergeCell ref="L68:O68"/>
    <mergeCell ref="L73:O73"/>
    <mergeCell ref="L74:O74"/>
    <mergeCell ref="L75:O75"/>
    <mergeCell ref="L76:O76"/>
    <mergeCell ref="L77:O77"/>
    <mergeCell ref="L78:O78"/>
    <mergeCell ref="L80:O80"/>
    <mergeCell ref="C73:I73"/>
    <mergeCell ref="C74:I74"/>
    <mergeCell ref="C75:I75"/>
    <mergeCell ref="C76:I76"/>
    <mergeCell ref="C77:I77"/>
    <mergeCell ref="C78:I78"/>
    <mergeCell ref="C67:I67"/>
    <mergeCell ref="C68:I68"/>
    <mergeCell ref="C69:I69"/>
    <mergeCell ref="C70:I70"/>
    <mergeCell ref="C71:I71"/>
    <mergeCell ref="C56:I56"/>
    <mergeCell ref="C15:I15"/>
    <mergeCell ref="L15:O15"/>
    <mergeCell ref="C92:I92"/>
    <mergeCell ref="C93:I93"/>
    <mergeCell ref="C94:I94"/>
    <mergeCell ref="C95:I95"/>
    <mergeCell ref="C160:I160"/>
    <mergeCell ref="L112:O112"/>
    <mergeCell ref="C118:I118"/>
    <mergeCell ref="L118:O118"/>
    <mergeCell ref="L114:O114"/>
    <mergeCell ref="L115:O115"/>
    <mergeCell ref="L116:O116"/>
    <mergeCell ref="L111:O111"/>
    <mergeCell ref="L133:O133"/>
    <mergeCell ref="C113:I113"/>
    <mergeCell ref="L113:O113"/>
    <mergeCell ref="C119:I119"/>
    <mergeCell ref="L119:O119"/>
    <mergeCell ref="C114:I114"/>
    <mergeCell ref="C115:I115"/>
    <mergeCell ref="C116:I116"/>
    <mergeCell ref="C131:I131"/>
  </mergeCells>
  <phoneticPr fontId="34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6"/>
  <sheetViews>
    <sheetView view="pageBreakPreview" zoomScale="93" zoomScaleNormal="100" zoomScaleSheetLayoutView="93" workbookViewId="0">
      <selection activeCell="I9" sqref="I9"/>
    </sheetView>
  </sheetViews>
  <sheetFormatPr defaultRowHeight="12.75" x14ac:dyDescent="0.2"/>
  <cols>
    <col min="3" max="3" width="11.85546875" customWidth="1"/>
    <col min="4" max="4" width="16.140625" customWidth="1"/>
    <col min="5" max="5" width="15.140625" customWidth="1"/>
    <col min="6" max="6" width="15.28515625" customWidth="1"/>
    <col min="7" max="7" width="15.42578125" customWidth="1"/>
    <col min="8" max="8" width="15.28515625" customWidth="1"/>
    <col min="9" max="9" width="15" customWidth="1"/>
    <col min="10" max="10" width="11.28515625" bestFit="1" customWidth="1"/>
    <col min="11" max="11" width="11.5703125" bestFit="1" customWidth="1"/>
    <col min="12" max="12" width="12.140625" bestFit="1" customWidth="1"/>
    <col min="13" max="13" width="13.5703125" customWidth="1"/>
  </cols>
  <sheetData>
    <row r="1" spans="1:12" ht="17.25" customHeight="1" x14ac:dyDescent="0.2">
      <c r="A1" s="473" t="s">
        <v>281</v>
      </c>
      <c r="B1" s="473"/>
      <c r="C1" s="473"/>
      <c r="D1" s="473"/>
      <c r="E1" s="473"/>
      <c r="F1" s="473"/>
      <c r="G1" s="473"/>
      <c r="H1" s="473"/>
      <c r="I1" s="473"/>
    </row>
    <row r="2" spans="1:12" ht="17.25" customHeight="1" x14ac:dyDescent="0.2">
      <c r="A2" s="473"/>
      <c r="B2" s="473"/>
      <c r="C2" s="473"/>
      <c r="D2" s="473"/>
      <c r="E2" s="473"/>
      <c r="F2" s="473"/>
      <c r="G2" s="473"/>
      <c r="H2" s="473"/>
      <c r="I2" s="473"/>
    </row>
    <row r="3" spans="1:12" ht="17.25" customHeight="1" x14ac:dyDescent="0.2">
      <c r="A3" s="474"/>
      <c r="B3" s="474"/>
      <c r="C3" s="474"/>
      <c r="D3" s="474"/>
      <c r="E3" s="474"/>
      <c r="F3" s="474"/>
      <c r="G3" s="474"/>
      <c r="H3" s="474"/>
      <c r="I3" s="474"/>
    </row>
    <row r="4" spans="1:12" x14ac:dyDescent="0.2">
      <c r="A4" s="290" t="s">
        <v>2</v>
      </c>
      <c r="B4" s="358" t="str">
        <f>'PLANILHA ORÇAM.'!B3:K3</f>
        <v>REFORMA DA UNIDADE DE SAÚDE EM CAPIVARA</v>
      </c>
      <c r="C4" s="358"/>
      <c r="D4" s="358"/>
      <c r="E4" s="358"/>
      <c r="F4" s="358"/>
      <c r="G4" s="358"/>
      <c r="H4" s="358"/>
      <c r="I4" s="358"/>
    </row>
    <row r="5" spans="1:12" x14ac:dyDescent="0.2">
      <c r="A5" s="149" t="s">
        <v>3</v>
      </c>
      <c r="B5" s="475" t="str">
        <f>'PLANILHA ORÇAM.'!B4:K4</f>
        <v>CAPIVARA- VARGEM ALTA- ES</v>
      </c>
      <c r="C5" s="475"/>
      <c r="D5" s="475"/>
      <c r="E5" s="475"/>
      <c r="F5" s="475"/>
      <c r="G5" s="475"/>
      <c r="H5" s="475"/>
      <c r="I5" s="475"/>
    </row>
    <row r="6" spans="1:12" ht="18" x14ac:dyDescent="0.2">
      <c r="A6" s="476" t="s">
        <v>282</v>
      </c>
      <c r="B6" s="476"/>
      <c r="C6" s="476"/>
      <c r="D6" s="476"/>
      <c r="E6" s="476"/>
      <c r="F6" s="476"/>
      <c r="G6" s="476"/>
      <c r="H6" s="476"/>
      <c r="I6" s="476"/>
    </row>
    <row r="7" spans="1:12" x14ac:dyDescent="0.2">
      <c r="A7" s="462" t="s">
        <v>0</v>
      </c>
      <c r="B7" s="365" t="s">
        <v>1</v>
      </c>
      <c r="C7" s="365"/>
      <c r="D7" s="477" t="s">
        <v>283</v>
      </c>
      <c r="E7" s="365"/>
      <c r="F7" s="365"/>
      <c r="G7" s="365"/>
      <c r="H7" s="365"/>
      <c r="I7" s="365"/>
    </row>
    <row r="8" spans="1:12" x14ac:dyDescent="0.2">
      <c r="A8" s="462"/>
      <c r="B8" s="365"/>
      <c r="C8" s="365"/>
      <c r="D8" s="477"/>
      <c r="E8" s="187" t="s">
        <v>284</v>
      </c>
      <c r="F8" s="187" t="s">
        <v>285</v>
      </c>
      <c r="G8" s="187" t="s">
        <v>393</v>
      </c>
      <c r="H8" s="187" t="s">
        <v>394</v>
      </c>
      <c r="I8" s="189" t="s">
        <v>395</v>
      </c>
    </row>
    <row r="9" spans="1:12" ht="12.75" customHeight="1" x14ac:dyDescent="0.2">
      <c r="A9" s="462">
        <f>'PLANILHA ORÇAM.'!A7</f>
        <v>1</v>
      </c>
      <c r="B9" s="456" t="str">
        <f>'PLANILHA ORÇAM.'!C7</f>
        <v>INSTALAÇÃO DO CANTEIRO DE OBRAS</v>
      </c>
      <c r="C9" s="457"/>
      <c r="D9" s="120">
        <f>'PLANILHA ORÇAM.'!M9</f>
        <v>1966.32</v>
      </c>
      <c r="E9" s="121">
        <f>D9</f>
        <v>1966.32</v>
      </c>
      <c r="F9" s="122"/>
      <c r="G9" s="123"/>
      <c r="H9" s="123"/>
      <c r="I9" s="123"/>
      <c r="J9" s="124"/>
      <c r="K9" s="124"/>
      <c r="L9" s="124"/>
    </row>
    <row r="10" spans="1:12" ht="12.75" customHeight="1" x14ac:dyDescent="0.2">
      <c r="A10" s="462"/>
      <c r="B10" s="458"/>
      <c r="C10" s="459"/>
      <c r="D10" s="125">
        <f>D9/D85</f>
        <v>1.5851328111295398E-2</v>
      </c>
      <c r="E10" s="116"/>
      <c r="F10" s="33"/>
      <c r="G10" s="33"/>
      <c r="H10" s="33"/>
      <c r="I10" s="33"/>
    </row>
    <row r="11" spans="1:12" ht="12.75" customHeight="1" x14ac:dyDescent="0.2">
      <c r="A11" s="462"/>
      <c r="B11" s="460"/>
      <c r="C11" s="461"/>
      <c r="D11" s="117"/>
      <c r="E11" s="150">
        <f>E9/D9</f>
        <v>1</v>
      </c>
      <c r="F11" s="127"/>
      <c r="G11" s="127"/>
      <c r="H11" s="127"/>
      <c r="I11" s="127"/>
      <c r="K11" s="126"/>
    </row>
    <row r="12" spans="1:12" ht="12.75" customHeight="1" x14ac:dyDescent="0.2">
      <c r="A12" s="462">
        <f>'PLANILHA ORÇAM.'!A10</f>
        <v>2</v>
      </c>
      <c r="B12" s="456" t="str">
        <f>'PLANILHA ORÇAM.'!C10</f>
        <v>ADMINISTRAÇÃO LOCAL</v>
      </c>
      <c r="C12" s="457"/>
      <c r="D12" s="113">
        <f>'PLANILHA ORÇAM.'!M12</f>
        <v>5909.42</v>
      </c>
      <c r="E12" s="114">
        <f>E14*D12</f>
        <v>1181.884</v>
      </c>
      <c r="F12" s="114">
        <f>F14*D12</f>
        <v>1181.884</v>
      </c>
      <c r="G12" s="114">
        <f>G14*D12</f>
        <v>1181.884</v>
      </c>
      <c r="H12" s="114">
        <f>H14*D12</f>
        <v>1181.884</v>
      </c>
      <c r="I12" s="114">
        <f>I14*D12</f>
        <v>1181.884</v>
      </c>
      <c r="K12" s="151"/>
    </row>
    <row r="13" spans="1:12" ht="12.75" customHeight="1" x14ac:dyDescent="0.2">
      <c r="A13" s="462"/>
      <c r="B13" s="458"/>
      <c r="C13" s="459"/>
      <c r="D13" s="115">
        <f>D12/D85</f>
        <v>4.7638306769727849E-2</v>
      </c>
      <c r="E13" s="116"/>
      <c r="F13" s="116"/>
      <c r="G13" s="116"/>
      <c r="H13" s="116"/>
      <c r="I13" s="116"/>
    </row>
    <row r="14" spans="1:12" ht="12.75" customHeight="1" x14ac:dyDescent="0.2">
      <c r="A14" s="462"/>
      <c r="B14" s="460"/>
      <c r="C14" s="461"/>
      <c r="D14" s="117"/>
      <c r="E14" s="118">
        <v>0.2</v>
      </c>
      <c r="F14" s="118">
        <v>0.2</v>
      </c>
      <c r="G14" s="118">
        <v>0.2</v>
      </c>
      <c r="H14" s="118">
        <v>0.2</v>
      </c>
      <c r="I14" s="118">
        <v>0.2</v>
      </c>
    </row>
    <row r="15" spans="1:12" ht="12.75" customHeight="1" x14ac:dyDescent="0.2">
      <c r="A15" s="462">
        <f>'PLANILHA ORÇAM.'!A13</f>
        <v>3</v>
      </c>
      <c r="B15" s="431" t="str">
        <f>'PLANILHA ORÇAM.'!C13</f>
        <v>RETIRADA E DEMOLIÇÃO</v>
      </c>
      <c r="C15" s="433"/>
      <c r="D15" s="128">
        <f>'PLANILHA ORÇAM.'!M27</f>
        <v>5867.7368999999999</v>
      </c>
      <c r="E15" s="129">
        <f>E17*D15</f>
        <v>5867.7368999999999</v>
      </c>
      <c r="F15" s="129"/>
      <c r="G15" s="129"/>
      <c r="H15" s="130"/>
      <c r="I15" s="130"/>
    </row>
    <row r="16" spans="1:12" ht="12.75" customHeight="1" x14ac:dyDescent="0.2">
      <c r="A16" s="462"/>
      <c r="B16" s="465"/>
      <c r="C16" s="466"/>
      <c r="D16" s="131">
        <f>D15/D85</f>
        <v>4.7302281862898879E-2</v>
      </c>
      <c r="E16" s="132"/>
      <c r="F16" s="133"/>
      <c r="G16" s="133"/>
      <c r="H16" s="134"/>
      <c r="I16" s="134"/>
    </row>
    <row r="17" spans="1:9" ht="12.75" customHeight="1" x14ac:dyDescent="0.2">
      <c r="A17" s="462"/>
      <c r="B17" s="434"/>
      <c r="C17" s="436"/>
      <c r="D17" s="128"/>
      <c r="E17" s="118">
        <v>1</v>
      </c>
      <c r="F17" s="118"/>
      <c r="G17" s="118"/>
      <c r="H17" s="119"/>
      <c r="I17" s="119"/>
    </row>
    <row r="18" spans="1:9" ht="12.75" customHeight="1" x14ac:dyDescent="0.2">
      <c r="A18" s="462">
        <v>4</v>
      </c>
      <c r="B18" s="431" t="str">
        <f>'PLANILHA ORÇAM.'!C28</f>
        <v>MOVIMENTO DE TERRA</v>
      </c>
      <c r="C18" s="433"/>
      <c r="D18" s="128">
        <f>'PLANILHA ORÇAM.'!M31</f>
        <v>780.22349999999994</v>
      </c>
      <c r="E18" s="129">
        <f>E20*D18</f>
        <v>780.22349999999994</v>
      </c>
      <c r="F18" s="123"/>
      <c r="G18" s="123"/>
      <c r="H18" s="123"/>
      <c r="I18" s="123"/>
    </row>
    <row r="19" spans="1:9" ht="12.75" customHeight="1" x14ac:dyDescent="0.2">
      <c r="A19" s="462"/>
      <c r="B19" s="465"/>
      <c r="C19" s="466"/>
      <c r="D19" s="131">
        <f>D18/D85</f>
        <v>6.2897080325904657E-3</v>
      </c>
      <c r="E19" s="132"/>
      <c r="F19" s="133"/>
      <c r="G19" s="133"/>
      <c r="H19" s="133"/>
      <c r="I19" s="133"/>
    </row>
    <row r="20" spans="1:9" ht="12.75" customHeight="1" x14ac:dyDescent="0.2">
      <c r="A20" s="462"/>
      <c r="B20" s="434"/>
      <c r="C20" s="436"/>
      <c r="D20" s="128"/>
      <c r="E20" s="118">
        <v>1</v>
      </c>
      <c r="F20" s="119"/>
      <c r="G20" s="119"/>
      <c r="H20" s="119"/>
      <c r="I20" s="119"/>
    </row>
    <row r="21" spans="1:9" ht="12.75" customHeight="1" x14ac:dyDescent="0.2">
      <c r="A21" s="462">
        <v>5</v>
      </c>
      <c r="B21" s="431" t="str">
        <f>'PLANILHA ORÇAM.'!C33</f>
        <v>INFRA-ESTRUTURA (MURETA FRONTAL)</v>
      </c>
      <c r="C21" s="433"/>
      <c r="D21" s="128">
        <f>'PLANILHA ORÇAM.'!M39</f>
        <v>766.02750000000003</v>
      </c>
      <c r="E21" s="129">
        <f>E23*D21</f>
        <v>766.02750000000003</v>
      </c>
      <c r="F21" s="136"/>
      <c r="G21" s="123"/>
      <c r="H21" s="135"/>
      <c r="I21" s="135"/>
    </row>
    <row r="22" spans="1:9" ht="12.75" customHeight="1" x14ac:dyDescent="0.2">
      <c r="A22" s="462"/>
      <c r="B22" s="465"/>
      <c r="C22" s="466"/>
      <c r="D22" s="131">
        <f>D21/D85</f>
        <v>6.1752681378287036E-3</v>
      </c>
      <c r="E22" s="132"/>
      <c r="F22" s="136"/>
      <c r="G22" s="118"/>
      <c r="H22" s="133"/>
      <c r="I22" s="133"/>
    </row>
    <row r="23" spans="1:9" ht="12.75" customHeight="1" x14ac:dyDescent="0.2">
      <c r="A23" s="462"/>
      <c r="B23" s="434"/>
      <c r="C23" s="436"/>
      <c r="D23" s="128"/>
      <c r="E23" s="118">
        <v>1</v>
      </c>
      <c r="F23" s="136"/>
      <c r="G23" s="119"/>
      <c r="H23" s="119"/>
      <c r="I23" s="119"/>
    </row>
    <row r="24" spans="1:9" ht="12.75" customHeight="1" x14ac:dyDescent="0.2">
      <c r="A24" s="462">
        <v>6</v>
      </c>
      <c r="B24" s="456" t="str">
        <f>'[1]PLANILHA ORÇAM.'!$C$39</f>
        <v>SUPER-ESTRUTURA (MURETA FRONTAL)</v>
      </c>
      <c r="C24" s="457"/>
      <c r="D24" s="128">
        <f>'PLANILHA ORÇAM.'!M46</f>
        <v>143.2525</v>
      </c>
      <c r="E24" s="123">
        <f>E26*D24</f>
        <v>143.2525</v>
      </c>
      <c r="F24" s="136"/>
      <c r="G24" s="119"/>
      <c r="H24" s="123"/>
      <c r="I24" s="122"/>
    </row>
    <row r="25" spans="1:9" ht="12.75" customHeight="1" x14ac:dyDescent="0.2">
      <c r="A25" s="462"/>
      <c r="B25" s="458"/>
      <c r="C25" s="459"/>
      <c r="D25" s="131">
        <f>D24/D85</f>
        <v>1.1548183308227268E-3</v>
      </c>
      <c r="E25" s="132"/>
      <c r="F25" s="136"/>
      <c r="G25" s="119"/>
      <c r="H25" s="134"/>
      <c r="I25" s="133"/>
    </row>
    <row r="26" spans="1:9" ht="12.75" customHeight="1" x14ac:dyDescent="0.2">
      <c r="A26" s="462"/>
      <c r="B26" s="460"/>
      <c r="C26" s="461"/>
      <c r="D26" s="128"/>
      <c r="E26" s="119">
        <v>1</v>
      </c>
      <c r="F26" s="136"/>
      <c r="G26" s="119"/>
      <c r="H26" s="119"/>
      <c r="I26" s="118"/>
    </row>
    <row r="27" spans="1:9" ht="12.75" customHeight="1" x14ac:dyDescent="0.2">
      <c r="A27" s="462">
        <v>7</v>
      </c>
      <c r="B27" s="431" t="str">
        <f>'PLANILHA ORÇAM.'!C47</f>
        <v>VERGAS/CONTRAVERGA</v>
      </c>
      <c r="C27" s="433"/>
      <c r="D27" s="128">
        <f>'PLANILHA ORÇAM.'!M49</f>
        <v>275.49</v>
      </c>
      <c r="E27" s="119"/>
      <c r="F27" s="123">
        <f>F29*D27</f>
        <v>275.49</v>
      </c>
      <c r="H27" s="119"/>
      <c r="I27" s="119"/>
    </row>
    <row r="28" spans="1:9" ht="12.75" customHeight="1" x14ac:dyDescent="0.2">
      <c r="A28" s="462"/>
      <c r="B28" s="465"/>
      <c r="C28" s="466"/>
      <c r="D28" s="131">
        <f>D27/D85</f>
        <v>2.2208401386248269E-3</v>
      </c>
      <c r="E28" s="119"/>
      <c r="F28" s="132"/>
      <c r="G28" s="136"/>
      <c r="H28" s="118"/>
      <c r="I28" s="119"/>
    </row>
    <row r="29" spans="1:9" ht="12.75" customHeight="1" x14ac:dyDescent="0.2">
      <c r="A29" s="462"/>
      <c r="B29" s="434"/>
      <c r="C29" s="436"/>
      <c r="D29" s="128"/>
      <c r="E29" s="119"/>
      <c r="F29" s="119">
        <v>1</v>
      </c>
      <c r="H29" s="119"/>
      <c r="I29" s="119"/>
    </row>
    <row r="30" spans="1:9" ht="12.75" customHeight="1" x14ac:dyDescent="0.2">
      <c r="A30" s="462">
        <v>8</v>
      </c>
      <c r="B30" s="456" t="str">
        <f>'PLANILHA ORÇAM.'!C50</f>
        <v>ALVENARIA</v>
      </c>
      <c r="C30" s="457"/>
      <c r="D30" s="128">
        <f>'PLANILHA ORÇAM.'!M53</f>
        <v>1399.4772</v>
      </c>
      <c r="E30" s="119"/>
      <c r="F30" s="123">
        <f>F32*D30</f>
        <v>1399.4772</v>
      </c>
      <c r="G30" s="119"/>
      <c r="H30" s="123"/>
      <c r="I30" s="122"/>
    </row>
    <row r="31" spans="1:9" ht="12.75" customHeight="1" x14ac:dyDescent="0.2">
      <c r="A31" s="462"/>
      <c r="B31" s="458"/>
      <c r="C31" s="459"/>
      <c r="D31" s="131">
        <f>D30/D85</f>
        <v>1.1281771167194034E-2</v>
      </c>
      <c r="E31" s="119"/>
      <c r="F31" s="132"/>
      <c r="G31" s="119"/>
      <c r="H31" s="134"/>
      <c r="I31" s="133"/>
    </row>
    <row r="32" spans="1:9" ht="12.75" customHeight="1" x14ac:dyDescent="0.2">
      <c r="A32" s="462"/>
      <c r="B32" s="460"/>
      <c r="C32" s="461"/>
      <c r="D32" s="128"/>
      <c r="E32" s="119"/>
      <c r="F32" s="119">
        <v>1</v>
      </c>
      <c r="G32" s="119"/>
      <c r="H32" s="119"/>
      <c r="I32" s="118"/>
    </row>
    <row r="33" spans="1:9" ht="12.75" customHeight="1" x14ac:dyDescent="0.2">
      <c r="A33" s="462">
        <v>9</v>
      </c>
      <c r="B33" s="456" t="str">
        <f>'PLANILHA ORÇAM.'!C54</f>
        <v>BANCADAS, RODAPÉS, SOLEIRAS E PEITORIS</v>
      </c>
      <c r="C33" s="457"/>
      <c r="D33" s="128">
        <f>'PLANILHA ORÇAM.'!M58</f>
        <v>7800.8274000000001</v>
      </c>
      <c r="E33" s="119"/>
      <c r="F33" s="123">
        <f>F35*D33</f>
        <v>7800.8274000000001</v>
      </c>
      <c r="G33" s="136"/>
      <c r="H33" s="119"/>
      <c r="I33" s="122"/>
    </row>
    <row r="34" spans="1:9" ht="12.75" customHeight="1" x14ac:dyDescent="0.2">
      <c r="A34" s="462"/>
      <c r="B34" s="458"/>
      <c r="C34" s="459"/>
      <c r="D34" s="119">
        <f>D33/D85</f>
        <v>6.288573307344858E-2</v>
      </c>
      <c r="E34" s="119"/>
      <c r="F34" s="132"/>
      <c r="G34" s="136"/>
      <c r="H34" s="119"/>
      <c r="I34" s="133"/>
    </row>
    <row r="35" spans="1:9" ht="12.75" customHeight="1" x14ac:dyDescent="0.2">
      <c r="A35" s="462"/>
      <c r="B35" s="460"/>
      <c r="C35" s="461"/>
      <c r="D35" s="128"/>
      <c r="E35" s="119"/>
      <c r="F35" s="119">
        <v>1</v>
      </c>
      <c r="G35" s="136"/>
      <c r="H35" s="119"/>
      <c r="I35" s="118"/>
    </row>
    <row r="36" spans="1:9" ht="12.75" customHeight="1" x14ac:dyDescent="0.2">
      <c r="A36" s="462">
        <v>10</v>
      </c>
      <c r="B36" s="456" t="str">
        <f>'PLANILHA ORÇAM.'!C59</f>
        <v>REVESTIMENTO</v>
      </c>
      <c r="C36" s="457"/>
      <c r="D36" s="128">
        <f>'PLANILHA ORÇAM.'!M66</f>
        <v>24604.684999999998</v>
      </c>
      <c r="E36" s="119"/>
      <c r="F36" s="123">
        <f>F38*D36</f>
        <v>12302.342499999999</v>
      </c>
      <c r="G36" s="123">
        <f>G38*D36</f>
        <v>12302.342499999999</v>
      </c>
      <c r="H36" s="123"/>
      <c r="I36" s="119"/>
    </row>
    <row r="37" spans="1:9" ht="12.75" customHeight="1" x14ac:dyDescent="0.2">
      <c r="A37" s="462"/>
      <c r="B37" s="458"/>
      <c r="C37" s="459"/>
      <c r="D37" s="131">
        <f>D36/D85</f>
        <v>0.19834865892126827</v>
      </c>
      <c r="E37" s="119"/>
      <c r="F37" s="132"/>
      <c r="G37" s="132"/>
      <c r="H37" s="134"/>
      <c r="I37" s="119"/>
    </row>
    <row r="38" spans="1:9" ht="12.75" customHeight="1" x14ac:dyDescent="0.2">
      <c r="A38" s="462"/>
      <c r="B38" s="460"/>
      <c r="C38" s="461"/>
      <c r="D38" s="128"/>
      <c r="E38" s="119"/>
      <c r="F38" s="119">
        <v>0.5</v>
      </c>
      <c r="G38" s="119">
        <v>0.5</v>
      </c>
      <c r="H38" s="119"/>
      <c r="I38" s="119"/>
    </row>
    <row r="39" spans="1:9" ht="12.75" customHeight="1" x14ac:dyDescent="0.2">
      <c r="A39" s="462">
        <v>11</v>
      </c>
      <c r="B39" s="456" t="str">
        <f>'PLANILHA ORÇAM.'!C67</f>
        <v>REBAIXAMENTOS DE TETO</v>
      </c>
      <c r="C39" s="457"/>
      <c r="D39" s="128">
        <f>'PLANILHA ORÇAM.'!M69</f>
        <v>2280.5328</v>
      </c>
      <c r="E39" s="119"/>
      <c r="F39" s="119"/>
      <c r="G39" s="123">
        <f>G41*D39</f>
        <v>2280.5328</v>
      </c>
      <c r="H39" s="119"/>
      <c r="I39" s="123"/>
    </row>
    <row r="40" spans="1:9" ht="12.75" customHeight="1" x14ac:dyDescent="0.2">
      <c r="A40" s="462"/>
      <c r="B40" s="458"/>
      <c r="C40" s="459"/>
      <c r="D40" s="131">
        <f>D39/D85</f>
        <v>1.8384328940035808E-2</v>
      </c>
      <c r="E40" s="119"/>
      <c r="F40" s="119"/>
      <c r="G40" s="132"/>
      <c r="H40" s="119"/>
      <c r="I40" s="134"/>
    </row>
    <row r="41" spans="1:9" ht="12.75" customHeight="1" x14ac:dyDescent="0.2">
      <c r="A41" s="462"/>
      <c r="B41" s="460"/>
      <c r="C41" s="461"/>
      <c r="D41" s="128"/>
      <c r="E41" s="119"/>
      <c r="F41" s="119"/>
      <c r="G41" s="119">
        <v>1</v>
      </c>
      <c r="H41" s="119"/>
      <c r="I41" s="119"/>
    </row>
    <row r="42" spans="1:9" ht="12.75" customHeight="1" x14ac:dyDescent="0.2">
      <c r="A42" s="462">
        <v>12</v>
      </c>
      <c r="B42" s="456" t="str">
        <f>'PLANILHA ORÇAM.'!C70</f>
        <v>ESQUADRIAS, GRADES E PORTÕES</v>
      </c>
      <c r="C42" s="457"/>
      <c r="D42" s="128">
        <f>'PLANILHA ORÇAM.'!M81</f>
        <v>21729.061500000003</v>
      </c>
      <c r="E42" s="119"/>
      <c r="F42" s="118"/>
      <c r="G42" s="123">
        <f>G44*D42</f>
        <v>10864.530750000002</v>
      </c>
      <c r="H42" s="123">
        <f>H44*D42</f>
        <v>10864.530750000002</v>
      </c>
      <c r="I42" s="122"/>
    </row>
    <row r="43" spans="1:9" ht="12.75" customHeight="1" x14ac:dyDescent="0.2">
      <c r="A43" s="462"/>
      <c r="B43" s="458"/>
      <c r="C43" s="459"/>
      <c r="D43" s="131">
        <f>D42/D85</f>
        <v>0.17516705489799048</v>
      </c>
      <c r="E43" s="119"/>
      <c r="F43" s="118"/>
      <c r="G43" s="132"/>
      <c r="H43" s="132"/>
      <c r="I43" s="133"/>
    </row>
    <row r="44" spans="1:9" ht="12.75" customHeight="1" x14ac:dyDescent="0.2">
      <c r="A44" s="462"/>
      <c r="B44" s="460"/>
      <c r="C44" s="461"/>
      <c r="D44" s="128"/>
      <c r="E44" s="119"/>
      <c r="F44" s="118"/>
      <c r="G44" s="119">
        <v>0.5</v>
      </c>
      <c r="H44" s="119">
        <v>0.5</v>
      </c>
      <c r="I44" s="118"/>
    </row>
    <row r="45" spans="1:9" ht="12.75" customHeight="1" x14ac:dyDescent="0.2">
      <c r="A45" s="462">
        <v>13</v>
      </c>
      <c r="B45" s="456" t="str">
        <f>'PLANILHA ORÇAM.'!C82</f>
        <v>INSTALAÇÃO ELÉTRICA</v>
      </c>
      <c r="C45" s="457"/>
      <c r="D45" s="128">
        <f>'PLANILHA ORÇAM.'!M91</f>
        <v>6667.59</v>
      </c>
      <c r="E45" s="119"/>
      <c r="F45" s="118"/>
      <c r="G45" s="123">
        <f>G47*D45</f>
        <v>3333.7950000000001</v>
      </c>
      <c r="H45" s="123">
        <f>H47*D45</f>
        <v>3333.7950000000001</v>
      </c>
      <c r="I45" s="118"/>
    </row>
    <row r="46" spans="1:9" ht="12.75" customHeight="1" x14ac:dyDescent="0.2">
      <c r="A46" s="462"/>
      <c r="B46" s="458"/>
      <c r="C46" s="459"/>
      <c r="D46" s="131">
        <f>D45/D85</f>
        <v>5.375023231294606E-2</v>
      </c>
      <c r="E46" s="119"/>
      <c r="F46" s="118"/>
      <c r="G46" s="132"/>
      <c r="H46" s="132"/>
      <c r="I46" s="118"/>
    </row>
    <row r="47" spans="1:9" ht="12.75" customHeight="1" x14ac:dyDescent="0.2">
      <c r="A47" s="462"/>
      <c r="B47" s="460"/>
      <c r="C47" s="461"/>
      <c r="D47" s="128"/>
      <c r="E47" s="119"/>
      <c r="F47" s="118"/>
      <c r="G47" s="119">
        <v>0.5</v>
      </c>
      <c r="H47" s="119">
        <v>0.5</v>
      </c>
      <c r="I47" s="118"/>
    </row>
    <row r="48" spans="1:9" ht="12.75" customHeight="1" x14ac:dyDescent="0.2">
      <c r="A48" s="462">
        <v>14</v>
      </c>
      <c r="B48" s="467" t="s">
        <v>559</v>
      </c>
      <c r="C48" s="468"/>
      <c r="D48" s="128">
        <f>'PLANILHA ORÇAM.'!M96</f>
        <v>76.72</v>
      </c>
      <c r="E48" s="119"/>
      <c r="F48" s="118"/>
      <c r="G48" s="122"/>
      <c r="H48" s="123">
        <f>H50*D48</f>
        <v>76.72</v>
      </c>
      <c r="I48" s="118"/>
    </row>
    <row r="49" spans="1:9" ht="12.75" customHeight="1" x14ac:dyDescent="0.2">
      <c r="A49" s="462"/>
      <c r="B49" s="469"/>
      <c r="C49" s="470"/>
      <c r="D49" s="131">
        <f>D48/D85</f>
        <v>6.1847201508329422E-4</v>
      </c>
      <c r="E49" s="119"/>
      <c r="F49" s="118"/>
      <c r="G49" s="133"/>
      <c r="H49" s="132"/>
      <c r="I49" s="118"/>
    </row>
    <row r="50" spans="1:9" ht="12.75" customHeight="1" x14ac:dyDescent="0.2">
      <c r="A50" s="462"/>
      <c r="B50" s="471"/>
      <c r="C50" s="472"/>
      <c r="D50" s="128"/>
      <c r="E50" s="119"/>
      <c r="F50" s="118"/>
      <c r="G50" s="118"/>
      <c r="H50" s="119">
        <v>1</v>
      </c>
      <c r="I50" s="118"/>
    </row>
    <row r="51" spans="1:9" ht="12.75" customHeight="1" x14ac:dyDescent="0.2">
      <c r="A51" s="462">
        <v>15</v>
      </c>
      <c r="B51" s="456" t="str">
        <f>'[1]PLANILHA ORÇAM.'!$C$93</f>
        <v>SPDA</v>
      </c>
      <c r="C51" s="457"/>
      <c r="D51" s="128">
        <f>'PLANILHA ORÇAM.'!M108</f>
        <v>7975.5838000000022</v>
      </c>
      <c r="E51" s="119"/>
      <c r="F51" s="118"/>
      <c r="G51" s="122"/>
      <c r="H51" s="123">
        <f>H53*D51</f>
        <v>7975.5838000000022</v>
      </c>
      <c r="I51" s="122"/>
    </row>
    <row r="52" spans="1:9" ht="12.75" customHeight="1" x14ac:dyDescent="0.2">
      <c r="A52" s="462"/>
      <c r="B52" s="458"/>
      <c r="C52" s="459"/>
      <c r="D52" s="131">
        <f>D51/D85</f>
        <v>6.4294517521528649E-2</v>
      </c>
      <c r="E52" s="119"/>
      <c r="F52" s="118"/>
      <c r="G52" s="133"/>
      <c r="H52" s="132"/>
      <c r="I52" s="118"/>
    </row>
    <row r="53" spans="1:9" ht="12.75" customHeight="1" x14ac:dyDescent="0.2">
      <c r="A53" s="462"/>
      <c r="B53" s="460"/>
      <c r="C53" s="461"/>
      <c r="D53" s="128"/>
      <c r="E53" s="119"/>
      <c r="F53" s="118"/>
      <c r="G53" s="119"/>
      <c r="H53" s="119">
        <v>1</v>
      </c>
      <c r="I53" s="118"/>
    </row>
    <row r="54" spans="1:9" ht="12.75" customHeight="1" x14ac:dyDescent="0.2">
      <c r="A54" s="462">
        <v>16</v>
      </c>
      <c r="B54" s="456" t="str">
        <f>'PLANILHA ORÇAM.'!C110</f>
        <v>REDE DE ESGOTO</v>
      </c>
      <c r="C54" s="457"/>
      <c r="D54" s="128">
        <f>'PLANILHA ORÇAM.'!M120</f>
        <v>8536.9999999999982</v>
      </c>
      <c r="E54" s="119"/>
      <c r="F54" s="122"/>
      <c r="G54" s="122"/>
      <c r="H54" s="123">
        <f>H56*D54</f>
        <v>8536.9999999999982</v>
      </c>
      <c r="I54" s="122"/>
    </row>
    <row r="55" spans="1:9" ht="12.75" customHeight="1" x14ac:dyDescent="0.2">
      <c r="A55" s="462"/>
      <c r="B55" s="458"/>
      <c r="C55" s="459"/>
      <c r="D55" s="131">
        <f>D54/D85</f>
        <v>6.8820328372863421E-2</v>
      </c>
      <c r="E55" s="119"/>
      <c r="F55" s="133"/>
      <c r="G55" s="133"/>
      <c r="H55" s="132"/>
      <c r="I55" s="133"/>
    </row>
    <row r="56" spans="1:9" ht="12.75" customHeight="1" x14ac:dyDescent="0.2">
      <c r="A56" s="462"/>
      <c r="B56" s="460"/>
      <c r="C56" s="461"/>
      <c r="D56" s="128"/>
      <c r="E56" s="119"/>
      <c r="F56" s="118"/>
      <c r="G56" s="118"/>
      <c r="H56" s="119">
        <v>1</v>
      </c>
      <c r="I56" s="118"/>
    </row>
    <row r="57" spans="1:9" ht="12.75" customHeight="1" x14ac:dyDescent="0.2">
      <c r="A57" s="462">
        <v>17</v>
      </c>
      <c r="B57" s="456" t="str">
        <f>'PLANILHA ORÇAM.'!C121</f>
        <v>SERVIÇOS COMPLEMENTARES EXTERNOS</v>
      </c>
      <c r="C57" s="457"/>
      <c r="D57" s="128">
        <f>'PLANILHA ORÇAM.'!M123</f>
        <v>458.10699999999997</v>
      </c>
      <c r="E57" s="119"/>
      <c r="F57" s="118"/>
      <c r="G57" s="118"/>
      <c r="H57" s="123">
        <f>H59*D57</f>
        <v>458.10699999999997</v>
      </c>
      <c r="I57" s="122"/>
    </row>
    <row r="58" spans="1:9" ht="12.75" customHeight="1" x14ac:dyDescent="0.2">
      <c r="A58" s="462"/>
      <c r="B58" s="458"/>
      <c r="C58" s="459"/>
      <c r="D58" s="131">
        <f>D57/D85</f>
        <v>3.6929921717122347E-3</v>
      </c>
      <c r="E58" s="119"/>
      <c r="F58" s="118"/>
      <c r="G58" s="118"/>
      <c r="H58" s="132"/>
      <c r="I58" s="118"/>
    </row>
    <row r="59" spans="1:9" ht="12.75" customHeight="1" x14ac:dyDescent="0.2">
      <c r="A59" s="462"/>
      <c r="B59" s="460"/>
      <c r="C59" s="461"/>
      <c r="D59" s="128"/>
      <c r="E59" s="119"/>
      <c r="F59" s="118"/>
      <c r="G59" s="118"/>
      <c r="H59" s="119">
        <v>1</v>
      </c>
      <c r="I59" s="118"/>
    </row>
    <row r="60" spans="1:9" ht="12.75" customHeight="1" x14ac:dyDescent="0.2">
      <c r="A60" s="462">
        <v>18</v>
      </c>
      <c r="B60" s="431" t="str">
        <f>'PLANILHA ORÇAM.'!C124</f>
        <v>REDE DE ÁGUA</v>
      </c>
      <c r="C60" s="433"/>
      <c r="D60" s="128">
        <f>'PLANILHA ORÇAM.'!M126</f>
        <v>1033.28</v>
      </c>
      <c r="E60" s="119"/>
      <c r="F60" s="118"/>
      <c r="G60" s="122"/>
      <c r="H60" s="123">
        <f>H62*D60</f>
        <v>1033.28</v>
      </c>
      <c r="I60" s="136"/>
    </row>
    <row r="61" spans="1:9" ht="12.75" customHeight="1" x14ac:dyDescent="0.2">
      <c r="A61" s="462"/>
      <c r="B61" s="465"/>
      <c r="C61" s="466"/>
      <c r="D61" s="131">
        <f>D60/D85</f>
        <v>8.3297023428736475E-3</v>
      </c>
      <c r="E61" s="119"/>
      <c r="F61" s="118"/>
      <c r="G61" s="133"/>
      <c r="H61" s="132"/>
      <c r="I61" s="136"/>
    </row>
    <row r="62" spans="1:9" ht="12.75" customHeight="1" x14ac:dyDescent="0.2">
      <c r="A62" s="462"/>
      <c r="B62" s="434"/>
      <c r="C62" s="436"/>
      <c r="D62" s="128"/>
      <c r="E62" s="119"/>
      <c r="F62" s="118"/>
      <c r="G62" s="118"/>
      <c r="H62" s="119">
        <v>1</v>
      </c>
      <c r="I62" s="136"/>
    </row>
    <row r="63" spans="1:9" ht="12.75" customHeight="1" x14ac:dyDescent="0.2">
      <c r="A63" s="462">
        <v>19</v>
      </c>
      <c r="B63" s="431" t="str">
        <f>'PLANILHA ORÇAM.'!C128</f>
        <v>RUFOS E CALHAS</v>
      </c>
      <c r="C63" s="433"/>
      <c r="D63" s="128">
        <f>'PLANILHA ORÇAM.'!M131</f>
        <v>3876.5707999999995</v>
      </c>
      <c r="E63" s="119"/>
      <c r="F63" s="118"/>
      <c r="G63" s="118"/>
      <c r="H63" s="123"/>
      <c r="I63" s="123">
        <f>I65*D63</f>
        <v>3876.5707999999995</v>
      </c>
    </row>
    <row r="64" spans="1:9" ht="12.75" customHeight="1" x14ac:dyDescent="0.2">
      <c r="A64" s="462"/>
      <c r="B64" s="465"/>
      <c r="C64" s="466"/>
      <c r="D64" s="119">
        <f>D63/D85</f>
        <v>3.1250658945373537E-2</v>
      </c>
      <c r="E64" s="119"/>
      <c r="F64" s="118"/>
      <c r="G64" s="118"/>
      <c r="H64" s="133"/>
      <c r="I64" s="132"/>
    </row>
    <row r="65" spans="1:9" ht="12.75" customHeight="1" x14ac:dyDescent="0.2">
      <c r="A65" s="462"/>
      <c r="B65" s="434"/>
      <c r="C65" s="436"/>
      <c r="D65" s="128"/>
      <c r="E65" s="119"/>
      <c r="F65" s="118"/>
      <c r="G65" s="118"/>
      <c r="H65" s="119"/>
      <c r="I65" s="119">
        <v>1</v>
      </c>
    </row>
    <row r="66" spans="1:9" ht="12.75" customHeight="1" x14ac:dyDescent="0.2">
      <c r="A66" s="462">
        <v>20</v>
      </c>
      <c r="B66" s="456" t="str">
        <f>'PLANILHA ORÇAM.'!C132</f>
        <v>PAVIMENTAÇÃO</v>
      </c>
      <c r="C66" s="457"/>
      <c r="D66" s="128">
        <f>'PLANILHA ORÇAM.'!M135</f>
        <v>4065.3285000000005</v>
      </c>
      <c r="E66" s="119"/>
      <c r="F66" s="119"/>
      <c r="G66" s="119"/>
      <c r="H66" s="119"/>
      <c r="I66" s="123">
        <f>I68*D66</f>
        <v>4065.3285000000005</v>
      </c>
    </row>
    <row r="67" spans="1:9" ht="12.75" customHeight="1" x14ac:dyDescent="0.2">
      <c r="A67" s="462"/>
      <c r="B67" s="458"/>
      <c r="C67" s="459"/>
      <c r="D67" s="131">
        <f>D66/D85</f>
        <v>3.2772313730064472E-2</v>
      </c>
      <c r="E67" s="119"/>
      <c r="F67" s="119"/>
      <c r="G67" s="119"/>
      <c r="H67" s="119"/>
      <c r="I67" s="132"/>
    </row>
    <row r="68" spans="1:9" ht="12.75" customHeight="1" x14ac:dyDescent="0.2">
      <c r="A68" s="462"/>
      <c r="B68" s="460"/>
      <c r="C68" s="461"/>
      <c r="D68" s="128"/>
      <c r="E68" s="119"/>
      <c r="F68" s="119"/>
      <c r="G68" s="119"/>
      <c r="H68" s="119"/>
      <c r="I68" s="119">
        <v>1</v>
      </c>
    </row>
    <row r="69" spans="1:9" ht="12.75" customHeight="1" x14ac:dyDescent="0.2">
      <c r="A69" s="462">
        <v>21</v>
      </c>
      <c r="B69" s="456" t="str">
        <f>'PLANILHA ORÇAM.'!C136</f>
        <v>PINTURA</v>
      </c>
      <c r="C69" s="457"/>
      <c r="D69" s="128">
        <f>'PLANILHA ORÇAM.'!M142</f>
        <v>5620.8625000000002</v>
      </c>
      <c r="E69" s="119"/>
      <c r="F69" s="119"/>
      <c r="G69" s="119"/>
      <c r="H69" s="119"/>
      <c r="I69" s="123">
        <f>I71*D69</f>
        <v>5620.8625000000002</v>
      </c>
    </row>
    <row r="70" spans="1:9" ht="12.75" customHeight="1" x14ac:dyDescent="0.2">
      <c r="A70" s="462"/>
      <c r="B70" s="458"/>
      <c r="C70" s="459"/>
      <c r="D70" s="131">
        <f>D69/D85</f>
        <v>4.5312124046938518E-2</v>
      </c>
      <c r="E70" s="119"/>
      <c r="F70" s="119"/>
      <c r="G70" s="118"/>
      <c r="H70" s="118"/>
      <c r="I70" s="132"/>
    </row>
    <row r="71" spans="1:9" ht="12.75" customHeight="1" x14ac:dyDescent="0.2">
      <c r="A71" s="462"/>
      <c r="B71" s="460"/>
      <c r="C71" s="461"/>
      <c r="D71" s="128"/>
      <c r="E71" s="119"/>
      <c r="F71" s="119"/>
      <c r="G71" s="118"/>
      <c r="H71" s="118"/>
      <c r="I71" s="119">
        <v>1</v>
      </c>
    </row>
    <row r="72" spans="1:9" ht="12.75" customHeight="1" x14ac:dyDescent="0.2">
      <c r="A72" s="462">
        <v>22</v>
      </c>
      <c r="B72" s="456" t="str">
        <f>'PLANILHA ORÇAM.'!C143</f>
        <v>ACESSÓRIOS</v>
      </c>
      <c r="C72" s="457"/>
      <c r="D72" s="128">
        <f>'PLANILHA ORÇAM.'!M162</f>
        <v>9640.3248000000003</v>
      </c>
      <c r="E72" s="119"/>
      <c r="F72" s="119"/>
      <c r="G72" s="119"/>
      <c r="H72" s="119"/>
      <c r="I72" s="123">
        <f>I74*D72</f>
        <v>9640.3248000000003</v>
      </c>
    </row>
    <row r="73" spans="1:9" ht="12.75" customHeight="1" x14ac:dyDescent="0.2">
      <c r="A73" s="462"/>
      <c r="B73" s="458"/>
      <c r="C73" s="459"/>
      <c r="D73" s="131">
        <f>D72/D85</f>
        <v>7.771469115111386E-2</v>
      </c>
      <c r="E73" s="119"/>
      <c r="F73" s="119"/>
      <c r="G73" s="118"/>
      <c r="H73" s="118"/>
      <c r="I73" s="132"/>
    </row>
    <row r="74" spans="1:9" ht="12.75" customHeight="1" x14ac:dyDescent="0.2">
      <c r="A74" s="462"/>
      <c r="B74" s="460"/>
      <c r="C74" s="461"/>
      <c r="D74" s="128"/>
      <c r="E74" s="119"/>
      <c r="F74" s="119"/>
      <c r="G74" s="118"/>
      <c r="H74" s="118"/>
      <c r="I74" s="119">
        <v>1</v>
      </c>
    </row>
    <row r="75" spans="1:9" ht="12.75" customHeight="1" x14ac:dyDescent="0.2">
      <c r="A75" s="462">
        <v>23</v>
      </c>
      <c r="B75" s="456" t="str">
        <f>'PLANILHA ORÇAM.'!C163</f>
        <v>COMBATE A INCENDIO</v>
      </c>
      <c r="C75" s="457"/>
      <c r="D75" s="128">
        <f>'PLANILHA ORÇAM.'!M165</f>
        <v>242.52</v>
      </c>
      <c r="E75" s="119"/>
      <c r="F75" s="119"/>
      <c r="G75" s="119"/>
      <c r="H75" s="119"/>
      <c r="I75" s="123">
        <f>I77*D75</f>
        <v>242.52</v>
      </c>
    </row>
    <row r="76" spans="1:9" ht="12.75" customHeight="1" x14ac:dyDescent="0.2">
      <c r="A76" s="462"/>
      <c r="B76" s="458"/>
      <c r="C76" s="459"/>
      <c r="D76" s="131">
        <f>D75/D85</f>
        <v>1.9550551759384841E-3</v>
      </c>
      <c r="E76" s="119"/>
      <c r="F76" s="119"/>
      <c r="G76" s="118"/>
      <c r="H76" s="118"/>
      <c r="I76" s="132"/>
    </row>
    <row r="77" spans="1:9" ht="12.75" customHeight="1" x14ac:dyDescent="0.2">
      <c r="A77" s="462"/>
      <c r="B77" s="460"/>
      <c r="C77" s="461"/>
      <c r="D77" s="128"/>
      <c r="E77" s="119"/>
      <c r="F77" s="119"/>
      <c r="G77" s="118"/>
      <c r="H77" s="118"/>
      <c r="I77" s="119">
        <v>1</v>
      </c>
    </row>
    <row r="78" spans="1:9" ht="12.75" customHeight="1" x14ac:dyDescent="0.2">
      <c r="A78" s="462">
        <v>24</v>
      </c>
      <c r="B78" s="456" t="str">
        <f>'[1]PLANILHA ORÇAM.'!$C$160</f>
        <v>SERVIÇOS EXTRA</v>
      </c>
      <c r="C78" s="457"/>
      <c r="D78" s="128">
        <f>'PLANILHA ORÇAM.'!M170</f>
        <v>1469.8242</v>
      </c>
      <c r="E78" s="119"/>
      <c r="F78" s="119"/>
      <c r="G78" s="119"/>
      <c r="H78" s="119"/>
      <c r="I78" s="123">
        <f>I80*D78</f>
        <v>1469.8242</v>
      </c>
    </row>
    <row r="79" spans="1:9" ht="12.75" customHeight="1" x14ac:dyDescent="0.2">
      <c r="A79" s="462"/>
      <c r="B79" s="458"/>
      <c r="C79" s="459"/>
      <c r="D79" s="131">
        <f>D78/D85</f>
        <v>1.1848867763193311E-2</v>
      </c>
      <c r="E79" s="119"/>
      <c r="F79" s="119"/>
      <c r="G79" s="118"/>
      <c r="H79" s="118"/>
      <c r="I79" s="132"/>
    </row>
    <row r="80" spans="1:9" ht="12.75" customHeight="1" x14ac:dyDescent="0.2">
      <c r="A80" s="462"/>
      <c r="B80" s="460"/>
      <c r="C80" s="461"/>
      <c r="D80" s="128"/>
      <c r="E80" s="119"/>
      <c r="F80" s="119"/>
      <c r="G80" s="118"/>
      <c r="H80" s="118"/>
      <c r="I80" s="119">
        <v>1</v>
      </c>
    </row>
    <row r="81" spans="1:13" ht="12.75" customHeight="1" x14ac:dyDescent="0.2">
      <c r="A81" s="462">
        <v>25</v>
      </c>
      <c r="B81" s="456" t="str">
        <f>'[1]PLANILHA ORÇAM.'!$C$164</f>
        <v>TRATAMENTO, CONSERVAÇÃO E LIMPEZA</v>
      </c>
      <c r="C81" s="457"/>
      <c r="D81" s="128">
        <f>'PLANILHA ORÇAM.'!M173</f>
        <v>860.8839999999999</v>
      </c>
      <c r="E81" s="119"/>
      <c r="F81" s="119"/>
      <c r="G81" s="119"/>
      <c r="H81" s="119"/>
      <c r="I81" s="123">
        <f>I83*D81</f>
        <v>860.8839999999999</v>
      </c>
    </row>
    <row r="82" spans="1:13" ht="12.75" customHeight="1" x14ac:dyDescent="0.2">
      <c r="A82" s="462"/>
      <c r="B82" s="458"/>
      <c r="C82" s="459"/>
      <c r="D82" s="131">
        <f>D81/D85</f>
        <v>6.9399460666445074E-3</v>
      </c>
      <c r="E82" s="119"/>
      <c r="F82" s="119"/>
      <c r="G82" s="118"/>
      <c r="H82" s="118"/>
      <c r="I82" s="132"/>
    </row>
    <row r="83" spans="1:13" ht="12.75" customHeight="1" x14ac:dyDescent="0.2">
      <c r="A83" s="462"/>
      <c r="B83" s="460"/>
      <c r="C83" s="461"/>
      <c r="D83" s="128"/>
      <c r="E83" s="119"/>
      <c r="F83" s="119"/>
      <c r="G83" s="118"/>
      <c r="H83" s="118"/>
      <c r="I83" s="119">
        <v>1</v>
      </c>
    </row>
    <row r="84" spans="1:13" x14ac:dyDescent="0.2">
      <c r="A84" s="137"/>
      <c r="B84" s="463"/>
      <c r="C84" s="464"/>
      <c r="D84" s="128"/>
      <c r="E84" s="119"/>
      <c r="F84" s="119"/>
      <c r="G84" s="119"/>
      <c r="H84" s="119"/>
      <c r="I84" s="119"/>
      <c r="K84" s="124"/>
    </row>
    <row r="85" spans="1:13" x14ac:dyDescent="0.2">
      <c r="A85" s="138"/>
      <c r="B85" s="452" t="s">
        <v>286</v>
      </c>
      <c r="C85" s="452"/>
      <c r="D85" s="139">
        <f>D81+D78+D75+D72+D69+D66+D63+D60+D57+D54+D51+D45+D42+D39+D36+D33+D30+D27+D24+D21+D18+D15+D12+D9+D48</f>
        <v>124047.6499</v>
      </c>
      <c r="E85" s="130">
        <f>E24+E21+E18+E15+E12+E9</f>
        <v>10705.4444</v>
      </c>
      <c r="F85" s="130">
        <f>F36+F33+F30+F27+F12</f>
        <v>22960.021100000005</v>
      </c>
      <c r="G85" s="130">
        <f>G45+G42+G39+G36+G12</f>
        <v>29963.085050000002</v>
      </c>
      <c r="H85" s="130">
        <f>H63+H60+H57+H54+H51+H45+H42+H12+H48</f>
        <v>33460.900550000006</v>
      </c>
      <c r="I85" s="130">
        <f>I81+I78+I75+I72+I69+I66+I63+I12</f>
        <v>26958.198799999998</v>
      </c>
      <c r="K85" s="124"/>
    </row>
    <row r="86" spans="1:13" x14ac:dyDescent="0.2">
      <c r="A86" s="138"/>
      <c r="B86" s="452" t="s">
        <v>287</v>
      </c>
      <c r="C86" s="452"/>
      <c r="D86" s="134"/>
      <c r="E86" s="130">
        <f>E85</f>
        <v>10705.4444</v>
      </c>
      <c r="F86" s="130">
        <f>F85+E86</f>
        <v>33665.465500000006</v>
      </c>
      <c r="G86" s="130">
        <f>G85+F86</f>
        <v>63628.550550000007</v>
      </c>
      <c r="H86" s="130">
        <f>H85+G86</f>
        <v>97089.451100000006</v>
      </c>
      <c r="I86" s="190">
        <f>I85+H86</f>
        <v>124047.6499</v>
      </c>
    </row>
    <row r="87" spans="1:13" ht="15" x14ac:dyDescent="0.25">
      <c r="A87" s="138"/>
      <c r="B87" s="452" t="s">
        <v>288</v>
      </c>
      <c r="C87" s="452"/>
      <c r="D87" s="140">
        <f>D82+D79+D76+D73+D70+D67+D64+D61+D58+D55+D52+D46+D43+D40+D37+D34+D31+D28+D25+D22+D19+D16+D13+D10</f>
        <v>0.99938152798491675</v>
      </c>
      <c r="E87" s="131">
        <f>E85/D85</f>
        <v>8.630106582938174E-2</v>
      </c>
      <c r="F87" s="131">
        <f>F85/D85</f>
        <v>0.18509033519384718</v>
      </c>
      <c r="G87" s="131">
        <f>G85/D85</f>
        <v>0.24154496336008377</v>
      </c>
      <c r="H87" s="131">
        <f>H85/D85</f>
        <v>0.26974231738347509</v>
      </c>
      <c r="I87" s="131">
        <f>I85/D85</f>
        <v>0.21732131823321224</v>
      </c>
      <c r="L87" s="141"/>
    </row>
    <row r="88" spans="1:13" ht="13.5" thickBot="1" x14ac:dyDescent="0.25">
      <c r="A88" s="142"/>
      <c r="B88" s="453" t="s">
        <v>289</v>
      </c>
      <c r="C88" s="453"/>
      <c r="D88" s="143"/>
      <c r="E88" s="144">
        <f>E87</f>
        <v>8.630106582938174E-2</v>
      </c>
      <c r="F88" s="144">
        <f>F87+E88</f>
        <v>0.2713914010232289</v>
      </c>
      <c r="G88" s="144">
        <f>G87+F88</f>
        <v>0.51293636438331269</v>
      </c>
      <c r="H88" s="144">
        <f>H87+G88</f>
        <v>0.78267868176678779</v>
      </c>
      <c r="I88" s="155">
        <f>I87+H88</f>
        <v>1</v>
      </c>
      <c r="K88" s="124"/>
      <c r="M88" s="124">
        <f>D85-[2]Orçamento!G204</f>
        <v>-183747.19780000002</v>
      </c>
    </row>
    <row r="89" spans="1:13" x14ac:dyDescent="0.2">
      <c r="A89" s="104"/>
      <c r="B89" s="145"/>
      <c r="C89" s="145"/>
      <c r="D89" s="146"/>
      <c r="E89" s="147"/>
      <c r="F89" s="147"/>
      <c r="G89" s="147"/>
      <c r="H89" s="147"/>
      <c r="I89" s="147"/>
    </row>
    <row r="90" spans="1:13" x14ac:dyDescent="0.2">
      <c r="A90" s="455" t="str">
        <f>'PLANILHA ORÇAM.'!A177:E177</f>
        <v>VARGEM ALTA/ES, 01 DE JULHO DE 2020</v>
      </c>
      <c r="B90" s="455"/>
      <c r="C90" s="455"/>
      <c r="D90" s="455"/>
      <c r="E90" s="147"/>
      <c r="F90" s="147"/>
      <c r="G90" s="147"/>
      <c r="H90" s="147"/>
      <c r="I90" s="147"/>
    </row>
    <row r="91" spans="1:13" x14ac:dyDescent="0.2">
      <c r="A91" s="148"/>
      <c r="B91" s="148"/>
      <c r="C91" s="148"/>
      <c r="D91" s="148"/>
      <c r="E91" s="147"/>
      <c r="F91" s="147"/>
      <c r="G91" s="147"/>
      <c r="H91" s="147"/>
      <c r="I91" s="147"/>
    </row>
    <row r="92" spans="1:13" x14ac:dyDescent="0.2">
      <c r="A92" s="148"/>
      <c r="F92" s="147"/>
      <c r="I92" s="147"/>
    </row>
    <row r="94" spans="1:13" x14ac:dyDescent="0.2">
      <c r="E94" s="303" t="s">
        <v>308</v>
      </c>
      <c r="F94" s="9"/>
      <c r="H94" s="454" t="s">
        <v>309</v>
      </c>
      <c r="I94" s="454"/>
    </row>
    <row r="95" spans="1:13" x14ac:dyDescent="0.2">
      <c r="D95" s="575" t="s">
        <v>40</v>
      </c>
      <c r="E95" s="575"/>
      <c r="F95" s="575"/>
      <c r="H95" s="450" t="s">
        <v>290</v>
      </c>
      <c r="I95" s="450"/>
    </row>
    <row r="96" spans="1:13" x14ac:dyDescent="0.2">
      <c r="D96" s="574" t="s">
        <v>635</v>
      </c>
      <c r="E96" s="574"/>
      <c r="F96" s="574"/>
      <c r="H96" s="451" t="s">
        <v>291</v>
      </c>
      <c r="I96" s="451"/>
    </row>
  </sheetData>
  <mergeCells count="69">
    <mergeCell ref="A39:A41"/>
    <mergeCell ref="A27:A29"/>
    <mergeCell ref="B27:C29"/>
    <mergeCell ref="A18:A20"/>
    <mergeCell ref="B18:C20"/>
    <mergeCell ref="B21:C23"/>
    <mergeCell ref="A33:A35"/>
    <mergeCell ref="A36:A38"/>
    <mergeCell ref="A30:A32"/>
    <mergeCell ref="B30:C32"/>
    <mergeCell ref="B33:C35"/>
    <mergeCell ref="B36:C38"/>
    <mergeCell ref="B39:C41"/>
    <mergeCell ref="A21:A23"/>
    <mergeCell ref="A24:A26"/>
    <mergeCell ref="B24:C26"/>
    <mergeCell ref="B9:C11"/>
    <mergeCell ref="A9:A11"/>
    <mergeCell ref="A12:A14"/>
    <mergeCell ref="B12:C14"/>
    <mergeCell ref="A15:A17"/>
    <mergeCell ref="B15:C17"/>
    <mergeCell ref="A1:I3"/>
    <mergeCell ref="B4:I4"/>
    <mergeCell ref="B5:I5"/>
    <mergeCell ref="A6:I6"/>
    <mergeCell ref="A7:A8"/>
    <mergeCell ref="B7:C8"/>
    <mergeCell ref="D7:D8"/>
    <mergeCell ref="E7:I7"/>
    <mergeCell ref="A63:A65"/>
    <mergeCell ref="A42:A44"/>
    <mergeCell ref="B42:C44"/>
    <mergeCell ref="A45:A47"/>
    <mergeCell ref="B45:C47"/>
    <mergeCell ref="A54:A56"/>
    <mergeCell ref="B54:C56"/>
    <mergeCell ref="B57:C59"/>
    <mergeCell ref="B63:C65"/>
    <mergeCell ref="A57:A59"/>
    <mergeCell ref="A60:A62"/>
    <mergeCell ref="A48:A50"/>
    <mergeCell ref="B48:C50"/>
    <mergeCell ref="A51:A53"/>
    <mergeCell ref="B51:C53"/>
    <mergeCell ref="B60:C62"/>
    <mergeCell ref="B69:C71"/>
    <mergeCell ref="A69:A71"/>
    <mergeCell ref="B84:C84"/>
    <mergeCell ref="B85:C85"/>
    <mergeCell ref="A66:A68"/>
    <mergeCell ref="A81:A83"/>
    <mergeCell ref="B81:C83"/>
    <mergeCell ref="A72:A74"/>
    <mergeCell ref="B72:C74"/>
    <mergeCell ref="A75:A77"/>
    <mergeCell ref="B75:C77"/>
    <mergeCell ref="A78:A80"/>
    <mergeCell ref="B78:C80"/>
    <mergeCell ref="B66:C68"/>
    <mergeCell ref="H95:I95"/>
    <mergeCell ref="H96:I96"/>
    <mergeCell ref="B86:C86"/>
    <mergeCell ref="B87:C87"/>
    <mergeCell ref="B88:C88"/>
    <mergeCell ref="H94:I94"/>
    <mergeCell ref="A90:D90"/>
    <mergeCell ref="D95:F95"/>
    <mergeCell ref="D96:F96"/>
  </mergeCells>
  <phoneticPr fontId="34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rowBreaks count="1" manualBreakCount="1">
    <brk id="4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view="pageBreakPreview" zoomScale="89" zoomScaleNormal="100" zoomScaleSheetLayoutView="89" workbookViewId="0">
      <selection activeCell="I5" sqref="I5"/>
    </sheetView>
  </sheetViews>
  <sheetFormatPr defaultRowHeight="12.75" x14ac:dyDescent="0.2"/>
  <cols>
    <col min="1" max="1" width="50.5703125" customWidth="1"/>
    <col min="2" max="2" width="13" customWidth="1"/>
    <col min="3" max="3" width="11.42578125" customWidth="1"/>
    <col min="4" max="4" width="11" customWidth="1"/>
    <col min="5" max="5" width="9" customWidth="1"/>
  </cols>
  <sheetData>
    <row r="1" spans="1:11" ht="23.25" customHeight="1" x14ac:dyDescent="0.2">
      <c r="A1" s="479" t="s">
        <v>38</v>
      </c>
      <c r="B1" s="479"/>
      <c r="C1" s="479"/>
      <c r="D1" s="479"/>
      <c r="E1" s="479"/>
    </row>
    <row r="2" spans="1:11" ht="17.25" customHeight="1" x14ac:dyDescent="0.2">
      <c r="A2" s="480" t="s">
        <v>598</v>
      </c>
      <c r="B2" s="480"/>
      <c r="C2" s="480"/>
      <c r="D2" s="480"/>
      <c r="E2" s="480"/>
    </row>
    <row r="3" spans="1:11" ht="17.25" customHeight="1" x14ac:dyDescent="0.2">
      <c r="A3" s="455"/>
      <c r="B3" s="455"/>
      <c r="C3" s="455"/>
      <c r="D3" s="455"/>
      <c r="E3" s="455"/>
    </row>
    <row r="4" spans="1:11" x14ac:dyDescent="0.2">
      <c r="A4" s="428" t="s">
        <v>317</v>
      </c>
      <c r="B4" s="429"/>
      <c r="C4" s="429"/>
      <c r="D4" s="429"/>
      <c r="E4" s="430"/>
      <c r="F4" s="37"/>
      <c r="G4" s="37"/>
      <c r="H4" s="37"/>
      <c r="I4" s="37"/>
      <c r="J4" s="37"/>
      <c r="K4" s="37"/>
    </row>
    <row r="5" spans="1:11" x14ac:dyDescent="0.2">
      <c r="A5" s="481" t="s">
        <v>318</v>
      </c>
      <c r="B5" s="481"/>
      <c r="C5" s="481"/>
      <c r="D5" s="481"/>
      <c r="E5" s="481"/>
      <c r="F5" s="37"/>
      <c r="G5" s="37"/>
      <c r="H5" s="37"/>
      <c r="I5" s="37"/>
      <c r="J5" s="37"/>
      <c r="K5" s="37"/>
    </row>
    <row r="6" spans="1:11" ht="20.25" x14ac:dyDescent="0.3">
      <c r="A6" s="38"/>
      <c r="B6" s="39"/>
      <c r="C6" s="39"/>
      <c r="D6" s="39"/>
      <c r="E6" s="39"/>
    </row>
    <row r="7" spans="1:11" x14ac:dyDescent="0.2">
      <c r="A7" s="482" t="s">
        <v>111</v>
      </c>
      <c r="B7" s="482"/>
      <c r="C7" s="482"/>
      <c r="D7" s="482"/>
      <c r="E7" s="482"/>
    </row>
    <row r="8" spans="1:11" x14ac:dyDescent="0.2">
      <c r="A8" s="35" t="s">
        <v>112</v>
      </c>
      <c r="B8" s="14"/>
      <c r="C8" s="14"/>
      <c r="D8" s="14"/>
      <c r="E8" s="14"/>
    </row>
    <row r="9" spans="1:11" x14ac:dyDescent="0.2">
      <c r="A9" s="39"/>
      <c r="B9" s="39"/>
      <c r="C9" s="39"/>
      <c r="D9" s="39"/>
      <c r="E9" s="39"/>
    </row>
    <row r="10" spans="1:11" x14ac:dyDescent="0.2">
      <c r="A10" s="35"/>
      <c r="B10" s="34"/>
      <c r="C10" s="34"/>
      <c r="D10" s="34"/>
      <c r="E10" s="34"/>
    </row>
    <row r="11" spans="1:11" x14ac:dyDescent="0.2">
      <c r="A11" s="483" t="s">
        <v>113</v>
      </c>
      <c r="B11" s="483"/>
      <c r="C11" s="483"/>
      <c r="D11" s="483"/>
      <c r="E11" s="483"/>
    </row>
    <row r="12" spans="1:11" x14ac:dyDescent="0.2">
      <c r="A12" s="40"/>
      <c r="B12" s="14"/>
      <c r="C12" s="14"/>
      <c r="D12" s="14"/>
      <c r="E12" s="14"/>
    </row>
    <row r="13" spans="1:11" x14ac:dyDescent="0.2">
      <c r="A13" s="41" t="s">
        <v>114</v>
      </c>
      <c r="B13" s="42">
        <v>5</v>
      </c>
      <c r="C13" s="41" t="s">
        <v>47</v>
      </c>
      <c r="D13" s="43">
        <f>B13/100</f>
        <v>0.05</v>
      </c>
      <c r="E13" s="14"/>
    </row>
    <row r="14" spans="1:11" x14ac:dyDescent="0.2">
      <c r="A14" s="41" t="s">
        <v>115</v>
      </c>
      <c r="B14" s="42">
        <v>1.23</v>
      </c>
      <c r="C14" s="41" t="s">
        <v>47</v>
      </c>
      <c r="D14" s="43">
        <f>B14/100</f>
        <v>1.23E-2</v>
      </c>
      <c r="E14" s="14"/>
    </row>
    <row r="15" spans="1:11" x14ac:dyDescent="0.2">
      <c r="A15" s="41" t="s">
        <v>116</v>
      </c>
      <c r="B15" s="42">
        <v>1</v>
      </c>
      <c r="C15" s="41" t="s">
        <v>47</v>
      </c>
      <c r="D15" s="43">
        <f>B15/100</f>
        <v>0.01</v>
      </c>
      <c r="E15" s="14"/>
    </row>
    <row r="16" spans="1:11" x14ac:dyDescent="0.2">
      <c r="A16" s="41" t="s">
        <v>117</v>
      </c>
      <c r="B16" s="42">
        <v>1.2</v>
      </c>
      <c r="C16" s="41" t="s">
        <v>47</v>
      </c>
      <c r="D16" s="43">
        <f>B16/100</f>
        <v>1.2E-2</v>
      </c>
      <c r="E16" s="14"/>
    </row>
    <row r="17" spans="1:5" x14ac:dyDescent="0.2">
      <c r="A17" s="44" t="s">
        <v>118</v>
      </c>
      <c r="B17" s="45">
        <f>SUM(B13:B16)</f>
        <v>8.43</v>
      </c>
      <c r="C17" s="46" t="s">
        <v>47</v>
      </c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483" t="s">
        <v>119</v>
      </c>
      <c r="B19" s="483"/>
      <c r="C19" s="483"/>
      <c r="D19" s="483"/>
      <c r="E19" s="483"/>
    </row>
    <row r="20" spans="1:5" x14ac:dyDescent="0.2">
      <c r="A20" s="40"/>
      <c r="B20" s="14"/>
      <c r="C20" s="14"/>
      <c r="D20" s="14"/>
      <c r="E20" s="14"/>
    </row>
    <row r="21" spans="1:5" x14ac:dyDescent="0.2">
      <c r="A21" s="47" t="s">
        <v>120</v>
      </c>
      <c r="B21" s="48">
        <f>B22+B23+B24+B25</f>
        <v>13.15</v>
      </c>
      <c r="C21" s="49" t="s">
        <v>47</v>
      </c>
      <c r="D21" s="43">
        <f>B21/100</f>
        <v>0.13150000000000001</v>
      </c>
      <c r="E21" s="14"/>
    </row>
    <row r="22" spans="1:5" x14ac:dyDescent="0.2">
      <c r="A22" s="47" t="s">
        <v>121</v>
      </c>
      <c r="B22" s="42">
        <v>5</v>
      </c>
      <c r="C22" s="49" t="s">
        <v>47</v>
      </c>
      <c r="D22" s="43">
        <f>B22/100</f>
        <v>0.05</v>
      </c>
      <c r="E22" s="14"/>
    </row>
    <row r="23" spans="1:5" x14ac:dyDescent="0.2">
      <c r="A23" s="41" t="s">
        <v>48</v>
      </c>
      <c r="B23" s="42">
        <v>3</v>
      </c>
      <c r="C23" s="49" t="s">
        <v>47</v>
      </c>
      <c r="D23" s="43">
        <f>B23/100</f>
        <v>0.03</v>
      </c>
      <c r="E23" s="14"/>
    </row>
    <row r="24" spans="1:5" x14ac:dyDescent="0.2">
      <c r="A24" s="41" t="s">
        <v>49</v>
      </c>
      <c r="B24" s="42">
        <v>0.65</v>
      </c>
      <c r="C24" s="49" t="s">
        <v>47</v>
      </c>
      <c r="D24" s="43">
        <f>B24/100</f>
        <v>6.5000000000000006E-3</v>
      </c>
      <c r="E24" s="14"/>
    </row>
    <row r="25" spans="1:5" x14ac:dyDescent="0.2">
      <c r="A25" s="41" t="s">
        <v>50</v>
      </c>
      <c r="B25" s="42">
        <v>4.5</v>
      </c>
      <c r="C25" s="49" t="s">
        <v>47</v>
      </c>
      <c r="D25" s="43">
        <f>B25/100</f>
        <v>4.4999999999999998E-2</v>
      </c>
      <c r="E25" s="14"/>
    </row>
    <row r="26" spans="1:5" x14ac:dyDescent="0.2">
      <c r="A26" s="41"/>
      <c r="B26" s="50"/>
      <c r="C26" s="49"/>
      <c r="D26" s="43"/>
      <c r="E26" s="14"/>
    </row>
    <row r="27" spans="1:5" x14ac:dyDescent="0.2">
      <c r="A27" s="41" t="s">
        <v>122</v>
      </c>
      <c r="B27" s="42">
        <v>3.75</v>
      </c>
      <c r="C27" s="41" t="s">
        <v>47</v>
      </c>
      <c r="D27" s="43">
        <f>B27/100</f>
        <v>3.7499999999999999E-2</v>
      </c>
      <c r="E27" s="14"/>
    </row>
    <row r="28" spans="1:5" x14ac:dyDescent="0.2">
      <c r="A28" s="44" t="s">
        <v>123</v>
      </c>
      <c r="B28" s="51">
        <f>B21+B27</f>
        <v>16.899999999999999</v>
      </c>
      <c r="C28" s="52" t="s">
        <v>47</v>
      </c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483" t="s">
        <v>124</v>
      </c>
      <c r="B30" s="483"/>
      <c r="C30" s="483"/>
      <c r="D30" s="483"/>
      <c r="E30" s="483"/>
    </row>
    <row r="31" spans="1:5" x14ac:dyDescent="0.2">
      <c r="A31" s="14"/>
      <c r="B31" s="14"/>
      <c r="C31" s="14"/>
      <c r="D31" s="53"/>
      <c r="E31" s="53"/>
    </row>
    <row r="32" spans="1:5" ht="15.75" x14ac:dyDescent="0.2">
      <c r="A32" s="54" t="s">
        <v>125</v>
      </c>
      <c r="B32" s="55">
        <f>(((1+(B13/100)+(B15/100)+(B14/100))*(1+(B16/100))*(1+(B27/100)))/(1-B21/100)-1)</f>
        <v>0.2963285952792174</v>
      </c>
      <c r="C32" s="46"/>
      <c r="D32" s="56"/>
      <c r="E32" s="56"/>
    </row>
    <row r="33" spans="1:5" ht="15" x14ac:dyDescent="0.2">
      <c r="A33" s="57" t="s">
        <v>51</v>
      </c>
      <c r="C33" s="14"/>
      <c r="D33" s="58"/>
      <c r="E33" s="58"/>
    </row>
    <row r="34" spans="1:5" x14ac:dyDescent="0.2">
      <c r="A34" s="14"/>
      <c r="B34" s="14"/>
      <c r="C34" s="14"/>
      <c r="D34" s="58"/>
      <c r="E34" s="58"/>
    </row>
    <row r="35" spans="1:5" x14ac:dyDescent="0.2">
      <c r="A35" s="17"/>
      <c r="B35" s="17"/>
      <c r="C35" s="17"/>
      <c r="D35" s="17"/>
      <c r="E35" s="59"/>
    </row>
    <row r="36" spans="1:5" x14ac:dyDescent="0.2">
      <c r="A36" s="60" t="s">
        <v>126</v>
      </c>
      <c r="B36" s="17"/>
      <c r="C36" s="17"/>
      <c r="D36" s="17"/>
      <c r="E36" s="59"/>
    </row>
    <row r="37" spans="1:5" x14ac:dyDescent="0.2">
      <c r="A37" s="60" t="s">
        <v>127</v>
      </c>
      <c r="B37" s="61"/>
      <c r="C37" s="62"/>
      <c r="D37" s="62"/>
      <c r="E37" s="59"/>
    </row>
    <row r="38" spans="1:5" x14ac:dyDescent="0.2">
      <c r="A38" s="60" t="s">
        <v>128</v>
      </c>
      <c r="B38" s="63"/>
      <c r="C38" s="64"/>
      <c r="D38" s="65"/>
      <c r="E38" s="59"/>
    </row>
    <row r="39" spans="1:5" x14ac:dyDescent="0.2">
      <c r="A39" s="60" t="s">
        <v>129</v>
      </c>
      <c r="B39" s="63"/>
      <c r="C39" s="66"/>
      <c r="D39" s="67"/>
      <c r="E39" s="59"/>
    </row>
    <row r="40" spans="1:5" x14ac:dyDescent="0.2">
      <c r="A40" s="60" t="s">
        <v>130</v>
      </c>
      <c r="B40" s="63"/>
      <c r="C40" s="66"/>
      <c r="D40" s="65"/>
      <c r="E40" s="59"/>
    </row>
    <row r="41" spans="1:5" x14ac:dyDescent="0.2">
      <c r="A41" s="60" t="s">
        <v>131</v>
      </c>
      <c r="B41" s="63"/>
      <c r="C41" s="64"/>
      <c r="D41" s="67"/>
      <c r="E41" s="59"/>
    </row>
    <row r="42" spans="1:5" x14ac:dyDescent="0.2">
      <c r="A42" s="60" t="s">
        <v>132</v>
      </c>
      <c r="B42" s="63"/>
      <c r="C42" s="66"/>
      <c r="D42" s="65"/>
      <c r="E42" s="59"/>
    </row>
    <row r="43" spans="1:5" x14ac:dyDescent="0.2">
      <c r="A43" s="60" t="s">
        <v>133</v>
      </c>
      <c r="B43" s="63"/>
      <c r="C43" s="64"/>
      <c r="D43" s="65"/>
      <c r="E43" s="59"/>
    </row>
    <row r="44" spans="1:5" x14ac:dyDescent="0.2">
      <c r="A44" s="17"/>
      <c r="B44" s="17"/>
      <c r="C44" s="17"/>
      <c r="D44" s="68"/>
      <c r="E44" s="59"/>
    </row>
    <row r="45" spans="1:5" x14ac:dyDescent="0.2">
      <c r="A45" s="484"/>
      <c r="B45" s="484"/>
      <c r="C45" s="484"/>
      <c r="D45" s="484"/>
      <c r="E45" s="484"/>
    </row>
    <row r="46" spans="1:5" x14ac:dyDescent="0.2">
      <c r="A46" s="14"/>
      <c r="B46" s="14"/>
      <c r="C46" s="14"/>
      <c r="D46" s="14"/>
      <c r="E46" s="14"/>
    </row>
    <row r="47" spans="1:5" x14ac:dyDescent="0.2">
      <c r="A47" s="69" t="str">
        <f>'PLANILHA ORÇAM.'!A177:E177</f>
        <v>VARGEM ALTA/ES, 01 DE JULHO DE 2020</v>
      </c>
      <c r="B47" s="70"/>
      <c r="C47" s="70"/>
      <c r="D47" s="70"/>
      <c r="E47" s="70"/>
    </row>
    <row r="48" spans="1:5" x14ac:dyDescent="0.2">
      <c r="A48" s="35"/>
      <c r="B48" s="35"/>
      <c r="C48" s="35"/>
      <c r="D48" s="35"/>
      <c r="E48" s="35"/>
    </row>
    <row r="49" spans="1:5" x14ac:dyDescent="0.2">
      <c r="A49" s="35"/>
      <c r="B49" s="35"/>
      <c r="C49" s="35"/>
      <c r="D49" s="35"/>
      <c r="E49" s="35"/>
    </row>
    <row r="50" spans="1:5" x14ac:dyDescent="0.2">
      <c r="A50" s="35"/>
      <c r="B50" s="35"/>
      <c r="C50" s="35"/>
      <c r="D50" s="35"/>
      <c r="E50" s="35"/>
    </row>
    <row r="51" spans="1:5" x14ac:dyDescent="0.2">
      <c r="A51" s="35"/>
      <c r="B51" s="35"/>
      <c r="C51" s="35"/>
      <c r="D51" s="35"/>
      <c r="E51" s="35"/>
    </row>
    <row r="52" spans="1:5" x14ac:dyDescent="0.2">
      <c r="A52" s="14"/>
      <c r="B52" s="486" t="s">
        <v>273</v>
      </c>
      <c r="C52" s="486"/>
      <c r="D52" s="486"/>
      <c r="E52" s="14"/>
    </row>
    <row r="53" spans="1:5" x14ac:dyDescent="0.2">
      <c r="A53" s="14"/>
      <c r="B53" s="485" t="s">
        <v>40</v>
      </c>
      <c r="C53" s="485"/>
      <c r="D53" s="485"/>
      <c r="E53" s="14"/>
    </row>
    <row r="54" spans="1:5" x14ac:dyDescent="0.2">
      <c r="A54" s="14"/>
      <c r="B54" s="478" t="s">
        <v>46</v>
      </c>
      <c r="C54" s="478"/>
      <c r="D54" s="478"/>
      <c r="E54" s="14"/>
    </row>
  </sheetData>
  <protectedRanges>
    <protectedRange sqref="B13:B16" name="Intervalo1_1"/>
    <protectedRange sqref="B22:B27" name="Intervalo2_1"/>
  </protectedRanges>
  <mergeCells count="13">
    <mergeCell ref="B54:D54"/>
    <mergeCell ref="A1:E1"/>
    <mergeCell ref="A2:E2"/>
    <mergeCell ref="A3:E3"/>
    <mergeCell ref="A4:E4"/>
    <mergeCell ref="A5:E5"/>
    <mergeCell ref="A7:E7"/>
    <mergeCell ref="A11:E11"/>
    <mergeCell ref="A19:E19"/>
    <mergeCell ref="A30:E30"/>
    <mergeCell ref="A45:E45"/>
    <mergeCell ref="B53:D53"/>
    <mergeCell ref="B52:D52"/>
  </mergeCells>
  <pageMargins left="0.511811024" right="0.511811024" top="0.78740157499999996" bottom="0.78740157499999996" header="0.31496062000000002" footer="0.31496062000000002"/>
  <pageSetup paperSize="9" scale="9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86"/>
  <sheetViews>
    <sheetView view="pageBreakPreview" zoomScaleNormal="100" zoomScaleSheetLayoutView="100" workbookViewId="0">
      <selection activeCell="N38" sqref="N38"/>
    </sheetView>
  </sheetViews>
  <sheetFormatPr defaultRowHeight="12.75" x14ac:dyDescent="0.2"/>
  <cols>
    <col min="1" max="3" width="9.140625" style="191"/>
    <col min="4" max="4" width="10" style="191" customWidth="1"/>
    <col min="5" max="5" width="4.7109375" style="191" bestFit="1" customWidth="1"/>
    <col min="6" max="6" width="7.42578125" style="191" customWidth="1"/>
    <col min="7" max="7" width="7" style="191" customWidth="1"/>
    <col min="8" max="8" width="9.42578125" style="191" bestFit="1" customWidth="1"/>
    <col min="9" max="9" width="12.5703125" style="191" customWidth="1"/>
    <col min="10" max="10" width="10.42578125" style="191" bestFit="1" customWidth="1"/>
    <col min="11" max="11" width="11.140625" style="191" customWidth="1"/>
    <col min="12" max="17" width="9.140625" style="191"/>
    <col min="18" max="18" width="10.28515625" style="191" bestFit="1" customWidth="1"/>
    <col min="19" max="259" width="9.140625" style="191"/>
    <col min="260" max="260" width="10" style="191" customWidth="1"/>
    <col min="261" max="261" width="9.140625" style="191"/>
    <col min="262" max="262" width="7.42578125" style="191" customWidth="1"/>
    <col min="263" max="263" width="7" style="191" customWidth="1"/>
    <col min="264" max="264" width="9.140625" style="191"/>
    <col min="265" max="265" width="12.5703125" style="191" customWidth="1"/>
    <col min="266" max="266" width="10.7109375" style="191" customWidth="1"/>
    <col min="267" max="267" width="11.140625" style="191" customWidth="1"/>
    <col min="268" max="515" width="9.140625" style="191"/>
    <col min="516" max="516" width="10" style="191" customWidth="1"/>
    <col min="517" max="517" width="9.140625" style="191"/>
    <col min="518" max="518" width="7.42578125" style="191" customWidth="1"/>
    <col min="519" max="519" width="7" style="191" customWidth="1"/>
    <col min="520" max="520" width="9.140625" style="191"/>
    <col min="521" max="521" width="12.5703125" style="191" customWidth="1"/>
    <col min="522" max="522" width="10.7109375" style="191" customWidth="1"/>
    <col min="523" max="523" width="11.140625" style="191" customWidth="1"/>
    <col min="524" max="771" width="9.140625" style="191"/>
    <col min="772" max="772" width="10" style="191" customWidth="1"/>
    <col min="773" max="773" width="9.140625" style="191"/>
    <col min="774" max="774" width="7.42578125" style="191" customWidth="1"/>
    <col min="775" max="775" width="7" style="191" customWidth="1"/>
    <col min="776" max="776" width="9.140625" style="191"/>
    <col min="777" max="777" width="12.5703125" style="191" customWidth="1"/>
    <col min="778" max="778" width="10.7109375" style="191" customWidth="1"/>
    <col min="779" max="779" width="11.140625" style="191" customWidth="1"/>
    <col min="780" max="1027" width="9.140625" style="191"/>
    <col min="1028" max="1028" width="10" style="191" customWidth="1"/>
    <col min="1029" max="1029" width="9.140625" style="191"/>
    <col min="1030" max="1030" width="7.42578125" style="191" customWidth="1"/>
    <col min="1031" max="1031" width="7" style="191" customWidth="1"/>
    <col min="1032" max="1032" width="9.140625" style="191"/>
    <col min="1033" max="1033" width="12.5703125" style="191" customWidth="1"/>
    <col min="1034" max="1034" width="10.7109375" style="191" customWidth="1"/>
    <col min="1035" max="1035" width="11.140625" style="191" customWidth="1"/>
    <col min="1036" max="1283" width="9.140625" style="191"/>
    <col min="1284" max="1284" width="10" style="191" customWidth="1"/>
    <col min="1285" max="1285" width="9.140625" style="191"/>
    <col min="1286" max="1286" width="7.42578125" style="191" customWidth="1"/>
    <col min="1287" max="1287" width="7" style="191" customWidth="1"/>
    <col min="1288" max="1288" width="9.140625" style="191"/>
    <col min="1289" max="1289" width="12.5703125" style="191" customWidth="1"/>
    <col min="1290" max="1290" width="10.7109375" style="191" customWidth="1"/>
    <col min="1291" max="1291" width="11.140625" style="191" customWidth="1"/>
    <col min="1292" max="1539" width="9.140625" style="191"/>
    <col min="1540" max="1540" width="10" style="191" customWidth="1"/>
    <col min="1541" max="1541" width="9.140625" style="191"/>
    <col min="1542" max="1542" width="7.42578125" style="191" customWidth="1"/>
    <col min="1543" max="1543" width="7" style="191" customWidth="1"/>
    <col min="1544" max="1544" width="9.140625" style="191"/>
    <col min="1545" max="1545" width="12.5703125" style="191" customWidth="1"/>
    <col min="1546" max="1546" width="10.7109375" style="191" customWidth="1"/>
    <col min="1547" max="1547" width="11.140625" style="191" customWidth="1"/>
    <col min="1548" max="1795" width="9.140625" style="191"/>
    <col min="1796" max="1796" width="10" style="191" customWidth="1"/>
    <col min="1797" max="1797" width="9.140625" style="191"/>
    <col min="1798" max="1798" width="7.42578125" style="191" customWidth="1"/>
    <col min="1799" max="1799" width="7" style="191" customWidth="1"/>
    <col min="1800" max="1800" width="9.140625" style="191"/>
    <col min="1801" max="1801" width="12.5703125" style="191" customWidth="1"/>
    <col min="1802" max="1802" width="10.7109375" style="191" customWidth="1"/>
    <col min="1803" max="1803" width="11.140625" style="191" customWidth="1"/>
    <col min="1804" max="2051" width="9.140625" style="191"/>
    <col min="2052" max="2052" width="10" style="191" customWidth="1"/>
    <col min="2053" max="2053" width="9.140625" style="191"/>
    <col min="2054" max="2054" width="7.42578125" style="191" customWidth="1"/>
    <col min="2055" max="2055" width="7" style="191" customWidth="1"/>
    <col min="2056" max="2056" width="9.140625" style="191"/>
    <col min="2057" max="2057" width="12.5703125" style="191" customWidth="1"/>
    <col min="2058" max="2058" width="10.7109375" style="191" customWidth="1"/>
    <col min="2059" max="2059" width="11.140625" style="191" customWidth="1"/>
    <col min="2060" max="2307" width="9.140625" style="191"/>
    <col min="2308" max="2308" width="10" style="191" customWidth="1"/>
    <col min="2309" max="2309" width="9.140625" style="191"/>
    <col min="2310" max="2310" width="7.42578125" style="191" customWidth="1"/>
    <col min="2311" max="2311" width="7" style="191" customWidth="1"/>
    <col min="2312" max="2312" width="9.140625" style="191"/>
    <col min="2313" max="2313" width="12.5703125" style="191" customWidth="1"/>
    <col min="2314" max="2314" width="10.7109375" style="191" customWidth="1"/>
    <col min="2315" max="2315" width="11.140625" style="191" customWidth="1"/>
    <col min="2316" max="2563" width="9.140625" style="191"/>
    <col min="2564" max="2564" width="10" style="191" customWidth="1"/>
    <col min="2565" max="2565" width="9.140625" style="191"/>
    <col min="2566" max="2566" width="7.42578125" style="191" customWidth="1"/>
    <col min="2567" max="2567" width="7" style="191" customWidth="1"/>
    <col min="2568" max="2568" width="9.140625" style="191"/>
    <col min="2569" max="2569" width="12.5703125" style="191" customWidth="1"/>
    <col min="2570" max="2570" width="10.7109375" style="191" customWidth="1"/>
    <col min="2571" max="2571" width="11.140625" style="191" customWidth="1"/>
    <col min="2572" max="2819" width="9.140625" style="191"/>
    <col min="2820" max="2820" width="10" style="191" customWidth="1"/>
    <col min="2821" max="2821" width="9.140625" style="191"/>
    <col min="2822" max="2822" width="7.42578125" style="191" customWidth="1"/>
    <col min="2823" max="2823" width="7" style="191" customWidth="1"/>
    <col min="2824" max="2824" width="9.140625" style="191"/>
    <col min="2825" max="2825" width="12.5703125" style="191" customWidth="1"/>
    <col min="2826" max="2826" width="10.7109375" style="191" customWidth="1"/>
    <col min="2827" max="2827" width="11.140625" style="191" customWidth="1"/>
    <col min="2828" max="3075" width="9.140625" style="191"/>
    <col min="3076" max="3076" width="10" style="191" customWidth="1"/>
    <col min="3077" max="3077" width="9.140625" style="191"/>
    <col min="3078" max="3078" width="7.42578125" style="191" customWidth="1"/>
    <col min="3079" max="3079" width="7" style="191" customWidth="1"/>
    <col min="3080" max="3080" width="9.140625" style="191"/>
    <col min="3081" max="3081" width="12.5703125" style="191" customWidth="1"/>
    <col min="3082" max="3082" width="10.7109375" style="191" customWidth="1"/>
    <col min="3083" max="3083" width="11.140625" style="191" customWidth="1"/>
    <col min="3084" max="3331" width="9.140625" style="191"/>
    <col min="3332" max="3332" width="10" style="191" customWidth="1"/>
    <col min="3333" max="3333" width="9.140625" style="191"/>
    <col min="3334" max="3334" width="7.42578125" style="191" customWidth="1"/>
    <col min="3335" max="3335" width="7" style="191" customWidth="1"/>
    <col min="3336" max="3336" width="9.140625" style="191"/>
    <col min="3337" max="3337" width="12.5703125" style="191" customWidth="1"/>
    <col min="3338" max="3338" width="10.7109375" style="191" customWidth="1"/>
    <col min="3339" max="3339" width="11.140625" style="191" customWidth="1"/>
    <col min="3340" max="3587" width="9.140625" style="191"/>
    <col min="3588" max="3588" width="10" style="191" customWidth="1"/>
    <col min="3589" max="3589" width="9.140625" style="191"/>
    <col min="3590" max="3590" width="7.42578125" style="191" customWidth="1"/>
    <col min="3591" max="3591" width="7" style="191" customWidth="1"/>
    <col min="3592" max="3592" width="9.140625" style="191"/>
    <col min="3593" max="3593" width="12.5703125" style="191" customWidth="1"/>
    <col min="3594" max="3594" width="10.7109375" style="191" customWidth="1"/>
    <col min="3595" max="3595" width="11.140625" style="191" customWidth="1"/>
    <col min="3596" max="3843" width="9.140625" style="191"/>
    <col min="3844" max="3844" width="10" style="191" customWidth="1"/>
    <col min="3845" max="3845" width="9.140625" style="191"/>
    <col min="3846" max="3846" width="7.42578125" style="191" customWidth="1"/>
    <col min="3847" max="3847" width="7" style="191" customWidth="1"/>
    <col min="3848" max="3848" width="9.140625" style="191"/>
    <col min="3849" max="3849" width="12.5703125" style="191" customWidth="1"/>
    <col min="3850" max="3850" width="10.7109375" style="191" customWidth="1"/>
    <col min="3851" max="3851" width="11.140625" style="191" customWidth="1"/>
    <col min="3852" max="4099" width="9.140625" style="191"/>
    <col min="4100" max="4100" width="10" style="191" customWidth="1"/>
    <col min="4101" max="4101" width="9.140625" style="191"/>
    <col min="4102" max="4102" width="7.42578125" style="191" customWidth="1"/>
    <col min="4103" max="4103" width="7" style="191" customWidth="1"/>
    <col min="4104" max="4104" width="9.140625" style="191"/>
    <col min="4105" max="4105" width="12.5703125" style="191" customWidth="1"/>
    <col min="4106" max="4106" width="10.7109375" style="191" customWidth="1"/>
    <col min="4107" max="4107" width="11.140625" style="191" customWidth="1"/>
    <col min="4108" max="4355" width="9.140625" style="191"/>
    <col min="4356" max="4356" width="10" style="191" customWidth="1"/>
    <col min="4357" max="4357" width="9.140625" style="191"/>
    <col min="4358" max="4358" width="7.42578125" style="191" customWidth="1"/>
    <col min="4359" max="4359" width="7" style="191" customWidth="1"/>
    <col min="4360" max="4360" width="9.140625" style="191"/>
    <col min="4361" max="4361" width="12.5703125" style="191" customWidth="1"/>
    <col min="4362" max="4362" width="10.7109375" style="191" customWidth="1"/>
    <col min="4363" max="4363" width="11.140625" style="191" customWidth="1"/>
    <col min="4364" max="4611" width="9.140625" style="191"/>
    <col min="4612" max="4612" width="10" style="191" customWidth="1"/>
    <col min="4613" max="4613" width="9.140625" style="191"/>
    <col min="4614" max="4614" width="7.42578125" style="191" customWidth="1"/>
    <col min="4615" max="4615" width="7" style="191" customWidth="1"/>
    <col min="4616" max="4616" width="9.140625" style="191"/>
    <col min="4617" max="4617" width="12.5703125" style="191" customWidth="1"/>
    <col min="4618" max="4618" width="10.7109375" style="191" customWidth="1"/>
    <col min="4619" max="4619" width="11.140625" style="191" customWidth="1"/>
    <col min="4620" max="4867" width="9.140625" style="191"/>
    <col min="4868" max="4868" width="10" style="191" customWidth="1"/>
    <col min="4869" max="4869" width="9.140625" style="191"/>
    <col min="4870" max="4870" width="7.42578125" style="191" customWidth="1"/>
    <col min="4871" max="4871" width="7" style="191" customWidth="1"/>
    <col min="4872" max="4872" width="9.140625" style="191"/>
    <col min="4873" max="4873" width="12.5703125" style="191" customWidth="1"/>
    <col min="4874" max="4874" width="10.7109375" style="191" customWidth="1"/>
    <col min="4875" max="4875" width="11.140625" style="191" customWidth="1"/>
    <col min="4876" max="5123" width="9.140625" style="191"/>
    <col min="5124" max="5124" width="10" style="191" customWidth="1"/>
    <col min="5125" max="5125" width="9.140625" style="191"/>
    <col min="5126" max="5126" width="7.42578125" style="191" customWidth="1"/>
    <col min="5127" max="5127" width="7" style="191" customWidth="1"/>
    <col min="5128" max="5128" width="9.140625" style="191"/>
    <col min="5129" max="5129" width="12.5703125" style="191" customWidth="1"/>
    <col min="5130" max="5130" width="10.7109375" style="191" customWidth="1"/>
    <col min="5131" max="5131" width="11.140625" style="191" customWidth="1"/>
    <col min="5132" max="5379" width="9.140625" style="191"/>
    <col min="5380" max="5380" width="10" style="191" customWidth="1"/>
    <col min="5381" max="5381" width="9.140625" style="191"/>
    <col min="5382" max="5382" width="7.42578125" style="191" customWidth="1"/>
    <col min="5383" max="5383" width="7" style="191" customWidth="1"/>
    <col min="5384" max="5384" width="9.140625" style="191"/>
    <col min="5385" max="5385" width="12.5703125" style="191" customWidth="1"/>
    <col min="5386" max="5386" width="10.7109375" style="191" customWidth="1"/>
    <col min="5387" max="5387" width="11.140625" style="191" customWidth="1"/>
    <col min="5388" max="5635" width="9.140625" style="191"/>
    <col min="5636" max="5636" width="10" style="191" customWidth="1"/>
    <col min="5637" max="5637" width="9.140625" style="191"/>
    <col min="5638" max="5638" width="7.42578125" style="191" customWidth="1"/>
    <col min="5639" max="5639" width="7" style="191" customWidth="1"/>
    <col min="5640" max="5640" width="9.140625" style="191"/>
    <col min="5641" max="5641" width="12.5703125" style="191" customWidth="1"/>
    <col min="5642" max="5642" width="10.7109375" style="191" customWidth="1"/>
    <col min="5643" max="5643" width="11.140625" style="191" customWidth="1"/>
    <col min="5644" max="5891" width="9.140625" style="191"/>
    <col min="5892" max="5892" width="10" style="191" customWidth="1"/>
    <col min="5893" max="5893" width="9.140625" style="191"/>
    <col min="5894" max="5894" width="7.42578125" style="191" customWidth="1"/>
    <col min="5895" max="5895" width="7" style="191" customWidth="1"/>
    <col min="5896" max="5896" width="9.140625" style="191"/>
    <col min="5897" max="5897" width="12.5703125" style="191" customWidth="1"/>
    <col min="5898" max="5898" width="10.7109375" style="191" customWidth="1"/>
    <col min="5899" max="5899" width="11.140625" style="191" customWidth="1"/>
    <col min="5900" max="6147" width="9.140625" style="191"/>
    <col min="6148" max="6148" width="10" style="191" customWidth="1"/>
    <col min="6149" max="6149" width="9.140625" style="191"/>
    <col min="6150" max="6150" width="7.42578125" style="191" customWidth="1"/>
    <col min="6151" max="6151" width="7" style="191" customWidth="1"/>
    <col min="6152" max="6152" width="9.140625" style="191"/>
    <col min="6153" max="6153" width="12.5703125" style="191" customWidth="1"/>
    <col min="6154" max="6154" width="10.7109375" style="191" customWidth="1"/>
    <col min="6155" max="6155" width="11.140625" style="191" customWidth="1"/>
    <col min="6156" max="6403" width="9.140625" style="191"/>
    <col min="6404" max="6404" width="10" style="191" customWidth="1"/>
    <col min="6405" max="6405" width="9.140625" style="191"/>
    <col min="6406" max="6406" width="7.42578125" style="191" customWidth="1"/>
    <col min="6407" max="6407" width="7" style="191" customWidth="1"/>
    <col min="6408" max="6408" width="9.140625" style="191"/>
    <col min="6409" max="6409" width="12.5703125" style="191" customWidth="1"/>
    <col min="6410" max="6410" width="10.7109375" style="191" customWidth="1"/>
    <col min="6411" max="6411" width="11.140625" style="191" customWidth="1"/>
    <col min="6412" max="6659" width="9.140625" style="191"/>
    <col min="6660" max="6660" width="10" style="191" customWidth="1"/>
    <col min="6661" max="6661" width="9.140625" style="191"/>
    <col min="6662" max="6662" width="7.42578125" style="191" customWidth="1"/>
    <col min="6663" max="6663" width="7" style="191" customWidth="1"/>
    <col min="6664" max="6664" width="9.140625" style="191"/>
    <col min="6665" max="6665" width="12.5703125" style="191" customWidth="1"/>
    <col min="6666" max="6666" width="10.7109375" style="191" customWidth="1"/>
    <col min="6667" max="6667" width="11.140625" style="191" customWidth="1"/>
    <col min="6668" max="6915" width="9.140625" style="191"/>
    <col min="6916" max="6916" width="10" style="191" customWidth="1"/>
    <col min="6917" max="6917" width="9.140625" style="191"/>
    <col min="6918" max="6918" width="7.42578125" style="191" customWidth="1"/>
    <col min="6919" max="6919" width="7" style="191" customWidth="1"/>
    <col min="6920" max="6920" width="9.140625" style="191"/>
    <col min="6921" max="6921" width="12.5703125" style="191" customWidth="1"/>
    <col min="6922" max="6922" width="10.7109375" style="191" customWidth="1"/>
    <col min="6923" max="6923" width="11.140625" style="191" customWidth="1"/>
    <col min="6924" max="7171" width="9.140625" style="191"/>
    <col min="7172" max="7172" width="10" style="191" customWidth="1"/>
    <col min="7173" max="7173" width="9.140625" style="191"/>
    <col min="7174" max="7174" width="7.42578125" style="191" customWidth="1"/>
    <col min="7175" max="7175" width="7" style="191" customWidth="1"/>
    <col min="7176" max="7176" width="9.140625" style="191"/>
    <col min="7177" max="7177" width="12.5703125" style="191" customWidth="1"/>
    <col min="7178" max="7178" width="10.7109375" style="191" customWidth="1"/>
    <col min="7179" max="7179" width="11.140625" style="191" customWidth="1"/>
    <col min="7180" max="7427" width="9.140625" style="191"/>
    <col min="7428" max="7428" width="10" style="191" customWidth="1"/>
    <col min="7429" max="7429" width="9.140625" style="191"/>
    <col min="7430" max="7430" width="7.42578125" style="191" customWidth="1"/>
    <col min="7431" max="7431" width="7" style="191" customWidth="1"/>
    <col min="7432" max="7432" width="9.140625" style="191"/>
    <col min="7433" max="7433" width="12.5703125" style="191" customWidth="1"/>
    <col min="7434" max="7434" width="10.7109375" style="191" customWidth="1"/>
    <col min="7435" max="7435" width="11.140625" style="191" customWidth="1"/>
    <col min="7436" max="7683" width="9.140625" style="191"/>
    <col min="7684" max="7684" width="10" style="191" customWidth="1"/>
    <col min="7685" max="7685" width="9.140625" style="191"/>
    <col min="7686" max="7686" width="7.42578125" style="191" customWidth="1"/>
    <col min="7687" max="7687" width="7" style="191" customWidth="1"/>
    <col min="7688" max="7688" width="9.140625" style="191"/>
    <col min="7689" max="7689" width="12.5703125" style="191" customWidth="1"/>
    <col min="7690" max="7690" width="10.7109375" style="191" customWidth="1"/>
    <col min="7691" max="7691" width="11.140625" style="191" customWidth="1"/>
    <col min="7692" max="7939" width="9.140625" style="191"/>
    <col min="7940" max="7940" width="10" style="191" customWidth="1"/>
    <col min="7941" max="7941" width="9.140625" style="191"/>
    <col min="7942" max="7942" width="7.42578125" style="191" customWidth="1"/>
    <col min="7943" max="7943" width="7" style="191" customWidth="1"/>
    <col min="7944" max="7944" width="9.140625" style="191"/>
    <col min="7945" max="7945" width="12.5703125" style="191" customWidth="1"/>
    <col min="7946" max="7946" width="10.7109375" style="191" customWidth="1"/>
    <col min="7947" max="7947" width="11.140625" style="191" customWidth="1"/>
    <col min="7948" max="8195" width="9.140625" style="191"/>
    <col min="8196" max="8196" width="10" style="191" customWidth="1"/>
    <col min="8197" max="8197" width="9.140625" style="191"/>
    <col min="8198" max="8198" width="7.42578125" style="191" customWidth="1"/>
    <col min="8199" max="8199" width="7" style="191" customWidth="1"/>
    <col min="8200" max="8200" width="9.140625" style="191"/>
    <col min="8201" max="8201" width="12.5703125" style="191" customWidth="1"/>
    <col min="8202" max="8202" width="10.7109375" style="191" customWidth="1"/>
    <col min="8203" max="8203" width="11.140625" style="191" customWidth="1"/>
    <col min="8204" max="8451" width="9.140625" style="191"/>
    <col min="8452" max="8452" width="10" style="191" customWidth="1"/>
    <col min="8453" max="8453" width="9.140625" style="191"/>
    <col min="8454" max="8454" width="7.42578125" style="191" customWidth="1"/>
    <col min="8455" max="8455" width="7" style="191" customWidth="1"/>
    <col min="8456" max="8456" width="9.140625" style="191"/>
    <col min="8457" max="8457" width="12.5703125" style="191" customWidth="1"/>
    <col min="8458" max="8458" width="10.7109375" style="191" customWidth="1"/>
    <col min="8459" max="8459" width="11.140625" style="191" customWidth="1"/>
    <col min="8460" max="8707" width="9.140625" style="191"/>
    <col min="8708" max="8708" width="10" style="191" customWidth="1"/>
    <col min="8709" max="8709" width="9.140625" style="191"/>
    <col min="8710" max="8710" width="7.42578125" style="191" customWidth="1"/>
    <col min="8711" max="8711" width="7" style="191" customWidth="1"/>
    <col min="8712" max="8712" width="9.140625" style="191"/>
    <col min="8713" max="8713" width="12.5703125" style="191" customWidth="1"/>
    <col min="8714" max="8714" width="10.7109375" style="191" customWidth="1"/>
    <col min="8715" max="8715" width="11.140625" style="191" customWidth="1"/>
    <col min="8716" max="8963" width="9.140625" style="191"/>
    <col min="8964" max="8964" width="10" style="191" customWidth="1"/>
    <col min="8965" max="8965" width="9.140625" style="191"/>
    <col min="8966" max="8966" width="7.42578125" style="191" customWidth="1"/>
    <col min="8967" max="8967" width="7" style="191" customWidth="1"/>
    <col min="8968" max="8968" width="9.140625" style="191"/>
    <col min="8969" max="8969" width="12.5703125" style="191" customWidth="1"/>
    <col min="8970" max="8970" width="10.7109375" style="191" customWidth="1"/>
    <col min="8971" max="8971" width="11.140625" style="191" customWidth="1"/>
    <col min="8972" max="9219" width="9.140625" style="191"/>
    <col min="9220" max="9220" width="10" style="191" customWidth="1"/>
    <col min="9221" max="9221" width="9.140625" style="191"/>
    <col min="9222" max="9222" width="7.42578125" style="191" customWidth="1"/>
    <col min="9223" max="9223" width="7" style="191" customWidth="1"/>
    <col min="9224" max="9224" width="9.140625" style="191"/>
    <col min="9225" max="9225" width="12.5703125" style="191" customWidth="1"/>
    <col min="9226" max="9226" width="10.7109375" style="191" customWidth="1"/>
    <col min="9227" max="9227" width="11.140625" style="191" customWidth="1"/>
    <col min="9228" max="9475" width="9.140625" style="191"/>
    <col min="9476" max="9476" width="10" style="191" customWidth="1"/>
    <col min="9477" max="9477" width="9.140625" style="191"/>
    <col min="9478" max="9478" width="7.42578125" style="191" customWidth="1"/>
    <col min="9479" max="9479" width="7" style="191" customWidth="1"/>
    <col min="9480" max="9480" width="9.140625" style="191"/>
    <col min="9481" max="9481" width="12.5703125" style="191" customWidth="1"/>
    <col min="9482" max="9482" width="10.7109375" style="191" customWidth="1"/>
    <col min="9483" max="9483" width="11.140625" style="191" customWidth="1"/>
    <col min="9484" max="9731" width="9.140625" style="191"/>
    <col min="9732" max="9732" width="10" style="191" customWidth="1"/>
    <col min="9733" max="9733" width="9.140625" style="191"/>
    <col min="9734" max="9734" width="7.42578125" style="191" customWidth="1"/>
    <col min="9735" max="9735" width="7" style="191" customWidth="1"/>
    <col min="9736" max="9736" width="9.140625" style="191"/>
    <col min="9737" max="9737" width="12.5703125" style="191" customWidth="1"/>
    <col min="9738" max="9738" width="10.7109375" style="191" customWidth="1"/>
    <col min="9739" max="9739" width="11.140625" style="191" customWidth="1"/>
    <col min="9740" max="9987" width="9.140625" style="191"/>
    <col min="9988" max="9988" width="10" style="191" customWidth="1"/>
    <col min="9989" max="9989" width="9.140625" style="191"/>
    <col min="9990" max="9990" width="7.42578125" style="191" customWidth="1"/>
    <col min="9991" max="9991" width="7" style="191" customWidth="1"/>
    <col min="9992" max="9992" width="9.140625" style="191"/>
    <col min="9993" max="9993" width="12.5703125" style="191" customWidth="1"/>
    <col min="9994" max="9994" width="10.7109375" style="191" customWidth="1"/>
    <col min="9995" max="9995" width="11.140625" style="191" customWidth="1"/>
    <col min="9996" max="10243" width="9.140625" style="191"/>
    <col min="10244" max="10244" width="10" style="191" customWidth="1"/>
    <col min="10245" max="10245" width="9.140625" style="191"/>
    <col min="10246" max="10246" width="7.42578125" style="191" customWidth="1"/>
    <col min="10247" max="10247" width="7" style="191" customWidth="1"/>
    <col min="10248" max="10248" width="9.140625" style="191"/>
    <col min="10249" max="10249" width="12.5703125" style="191" customWidth="1"/>
    <col min="10250" max="10250" width="10.7109375" style="191" customWidth="1"/>
    <col min="10251" max="10251" width="11.140625" style="191" customWidth="1"/>
    <col min="10252" max="10499" width="9.140625" style="191"/>
    <col min="10500" max="10500" width="10" style="191" customWidth="1"/>
    <col min="10501" max="10501" width="9.140625" style="191"/>
    <col min="10502" max="10502" width="7.42578125" style="191" customWidth="1"/>
    <col min="10503" max="10503" width="7" style="191" customWidth="1"/>
    <col min="10504" max="10504" width="9.140625" style="191"/>
    <col min="10505" max="10505" width="12.5703125" style="191" customWidth="1"/>
    <col min="10506" max="10506" width="10.7109375" style="191" customWidth="1"/>
    <col min="10507" max="10507" width="11.140625" style="191" customWidth="1"/>
    <col min="10508" max="10755" width="9.140625" style="191"/>
    <col min="10756" max="10756" width="10" style="191" customWidth="1"/>
    <col min="10757" max="10757" width="9.140625" style="191"/>
    <col min="10758" max="10758" width="7.42578125" style="191" customWidth="1"/>
    <col min="10759" max="10759" width="7" style="191" customWidth="1"/>
    <col min="10760" max="10760" width="9.140625" style="191"/>
    <col min="10761" max="10761" width="12.5703125" style="191" customWidth="1"/>
    <col min="10762" max="10762" width="10.7109375" style="191" customWidth="1"/>
    <col min="10763" max="10763" width="11.140625" style="191" customWidth="1"/>
    <col min="10764" max="11011" width="9.140625" style="191"/>
    <col min="11012" max="11012" width="10" style="191" customWidth="1"/>
    <col min="11013" max="11013" width="9.140625" style="191"/>
    <col min="11014" max="11014" width="7.42578125" style="191" customWidth="1"/>
    <col min="11015" max="11015" width="7" style="191" customWidth="1"/>
    <col min="11016" max="11016" width="9.140625" style="191"/>
    <col min="11017" max="11017" width="12.5703125" style="191" customWidth="1"/>
    <col min="11018" max="11018" width="10.7109375" style="191" customWidth="1"/>
    <col min="11019" max="11019" width="11.140625" style="191" customWidth="1"/>
    <col min="11020" max="11267" width="9.140625" style="191"/>
    <col min="11268" max="11268" width="10" style="191" customWidth="1"/>
    <col min="11269" max="11269" width="9.140625" style="191"/>
    <col min="11270" max="11270" width="7.42578125" style="191" customWidth="1"/>
    <col min="11271" max="11271" width="7" style="191" customWidth="1"/>
    <col min="11272" max="11272" width="9.140625" style="191"/>
    <col min="11273" max="11273" width="12.5703125" style="191" customWidth="1"/>
    <col min="11274" max="11274" width="10.7109375" style="191" customWidth="1"/>
    <col min="11275" max="11275" width="11.140625" style="191" customWidth="1"/>
    <col min="11276" max="11523" width="9.140625" style="191"/>
    <col min="11524" max="11524" width="10" style="191" customWidth="1"/>
    <col min="11525" max="11525" width="9.140625" style="191"/>
    <col min="11526" max="11526" width="7.42578125" style="191" customWidth="1"/>
    <col min="11527" max="11527" width="7" style="191" customWidth="1"/>
    <col min="11528" max="11528" width="9.140625" style="191"/>
    <col min="11529" max="11529" width="12.5703125" style="191" customWidth="1"/>
    <col min="11530" max="11530" width="10.7109375" style="191" customWidth="1"/>
    <col min="11531" max="11531" width="11.140625" style="191" customWidth="1"/>
    <col min="11532" max="11779" width="9.140625" style="191"/>
    <col min="11780" max="11780" width="10" style="191" customWidth="1"/>
    <col min="11781" max="11781" width="9.140625" style="191"/>
    <col min="11782" max="11782" width="7.42578125" style="191" customWidth="1"/>
    <col min="11783" max="11783" width="7" style="191" customWidth="1"/>
    <col min="11784" max="11784" width="9.140625" style="191"/>
    <col min="11785" max="11785" width="12.5703125" style="191" customWidth="1"/>
    <col min="11786" max="11786" width="10.7109375" style="191" customWidth="1"/>
    <col min="11787" max="11787" width="11.140625" style="191" customWidth="1"/>
    <col min="11788" max="12035" width="9.140625" style="191"/>
    <col min="12036" max="12036" width="10" style="191" customWidth="1"/>
    <col min="12037" max="12037" width="9.140625" style="191"/>
    <col min="12038" max="12038" width="7.42578125" style="191" customWidth="1"/>
    <col min="12039" max="12039" width="7" style="191" customWidth="1"/>
    <col min="12040" max="12040" width="9.140625" style="191"/>
    <col min="12041" max="12041" width="12.5703125" style="191" customWidth="1"/>
    <col min="12042" max="12042" width="10.7109375" style="191" customWidth="1"/>
    <col min="12043" max="12043" width="11.140625" style="191" customWidth="1"/>
    <col min="12044" max="12291" width="9.140625" style="191"/>
    <col min="12292" max="12292" width="10" style="191" customWidth="1"/>
    <col min="12293" max="12293" width="9.140625" style="191"/>
    <col min="12294" max="12294" width="7.42578125" style="191" customWidth="1"/>
    <col min="12295" max="12295" width="7" style="191" customWidth="1"/>
    <col min="12296" max="12296" width="9.140625" style="191"/>
    <col min="12297" max="12297" width="12.5703125" style="191" customWidth="1"/>
    <col min="12298" max="12298" width="10.7109375" style="191" customWidth="1"/>
    <col min="12299" max="12299" width="11.140625" style="191" customWidth="1"/>
    <col min="12300" max="12547" width="9.140625" style="191"/>
    <col min="12548" max="12548" width="10" style="191" customWidth="1"/>
    <col min="12549" max="12549" width="9.140625" style="191"/>
    <col min="12550" max="12550" width="7.42578125" style="191" customWidth="1"/>
    <col min="12551" max="12551" width="7" style="191" customWidth="1"/>
    <col min="12552" max="12552" width="9.140625" style="191"/>
    <col min="12553" max="12553" width="12.5703125" style="191" customWidth="1"/>
    <col min="12554" max="12554" width="10.7109375" style="191" customWidth="1"/>
    <col min="12555" max="12555" width="11.140625" style="191" customWidth="1"/>
    <col min="12556" max="12803" width="9.140625" style="191"/>
    <col min="12804" max="12804" width="10" style="191" customWidth="1"/>
    <col min="12805" max="12805" width="9.140625" style="191"/>
    <col min="12806" max="12806" width="7.42578125" style="191" customWidth="1"/>
    <col min="12807" max="12807" width="7" style="191" customWidth="1"/>
    <col min="12808" max="12808" width="9.140625" style="191"/>
    <col min="12809" max="12809" width="12.5703125" style="191" customWidth="1"/>
    <col min="12810" max="12810" width="10.7109375" style="191" customWidth="1"/>
    <col min="12811" max="12811" width="11.140625" style="191" customWidth="1"/>
    <col min="12812" max="13059" width="9.140625" style="191"/>
    <col min="13060" max="13060" width="10" style="191" customWidth="1"/>
    <col min="13061" max="13061" width="9.140625" style="191"/>
    <col min="13062" max="13062" width="7.42578125" style="191" customWidth="1"/>
    <col min="13063" max="13063" width="7" style="191" customWidth="1"/>
    <col min="13064" max="13064" width="9.140625" style="191"/>
    <col min="13065" max="13065" width="12.5703125" style="191" customWidth="1"/>
    <col min="13066" max="13066" width="10.7109375" style="191" customWidth="1"/>
    <col min="13067" max="13067" width="11.140625" style="191" customWidth="1"/>
    <col min="13068" max="13315" width="9.140625" style="191"/>
    <col min="13316" max="13316" width="10" style="191" customWidth="1"/>
    <col min="13317" max="13317" width="9.140625" style="191"/>
    <col min="13318" max="13318" width="7.42578125" style="191" customWidth="1"/>
    <col min="13319" max="13319" width="7" style="191" customWidth="1"/>
    <col min="13320" max="13320" width="9.140625" style="191"/>
    <col min="13321" max="13321" width="12.5703125" style="191" customWidth="1"/>
    <col min="13322" max="13322" width="10.7109375" style="191" customWidth="1"/>
    <col min="13323" max="13323" width="11.140625" style="191" customWidth="1"/>
    <col min="13324" max="13571" width="9.140625" style="191"/>
    <col min="13572" max="13572" width="10" style="191" customWidth="1"/>
    <col min="13573" max="13573" width="9.140625" style="191"/>
    <col min="13574" max="13574" width="7.42578125" style="191" customWidth="1"/>
    <col min="13575" max="13575" width="7" style="191" customWidth="1"/>
    <col min="13576" max="13576" width="9.140625" style="191"/>
    <col min="13577" max="13577" width="12.5703125" style="191" customWidth="1"/>
    <col min="13578" max="13578" width="10.7109375" style="191" customWidth="1"/>
    <col min="13579" max="13579" width="11.140625" style="191" customWidth="1"/>
    <col min="13580" max="13827" width="9.140625" style="191"/>
    <col min="13828" max="13828" width="10" style="191" customWidth="1"/>
    <col min="13829" max="13829" width="9.140625" style="191"/>
    <col min="13830" max="13830" width="7.42578125" style="191" customWidth="1"/>
    <col min="13831" max="13831" width="7" style="191" customWidth="1"/>
    <col min="13832" max="13832" width="9.140625" style="191"/>
    <col min="13833" max="13833" width="12.5703125" style="191" customWidth="1"/>
    <col min="13834" max="13834" width="10.7109375" style="191" customWidth="1"/>
    <col min="13835" max="13835" width="11.140625" style="191" customWidth="1"/>
    <col min="13836" max="14083" width="9.140625" style="191"/>
    <col min="14084" max="14084" width="10" style="191" customWidth="1"/>
    <col min="14085" max="14085" width="9.140625" style="191"/>
    <col min="14086" max="14086" width="7.42578125" style="191" customWidth="1"/>
    <col min="14087" max="14087" width="7" style="191" customWidth="1"/>
    <col min="14088" max="14088" width="9.140625" style="191"/>
    <col min="14089" max="14089" width="12.5703125" style="191" customWidth="1"/>
    <col min="14090" max="14090" width="10.7109375" style="191" customWidth="1"/>
    <col min="14091" max="14091" width="11.140625" style="191" customWidth="1"/>
    <col min="14092" max="14339" width="9.140625" style="191"/>
    <col min="14340" max="14340" width="10" style="191" customWidth="1"/>
    <col min="14341" max="14341" width="9.140625" style="191"/>
    <col min="14342" max="14342" width="7.42578125" style="191" customWidth="1"/>
    <col min="14343" max="14343" width="7" style="191" customWidth="1"/>
    <col min="14344" max="14344" width="9.140625" style="191"/>
    <col min="14345" max="14345" width="12.5703125" style="191" customWidth="1"/>
    <col min="14346" max="14346" width="10.7109375" style="191" customWidth="1"/>
    <col min="14347" max="14347" width="11.140625" style="191" customWidth="1"/>
    <col min="14348" max="14595" width="9.140625" style="191"/>
    <col min="14596" max="14596" width="10" style="191" customWidth="1"/>
    <col min="14597" max="14597" width="9.140625" style="191"/>
    <col min="14598" max="14598" width="7.42578125" style="191" customWidth="1"/>
    <col min="14599" max="14599" width="7" style="191" customWidth="1"/>
    <col min="14600" max="14600" width="9.140625" style="191"/>
    <col min="14601" max="14601" width="12.5703125" style="191" customWidth="1"/>
    <col min="14602" max="14602" width="10.7109375" style="191" customWidth="1"/>
    <col min="14603" max="14603" width="11.140625" style="191" customWidth="1"/>
    <col min="14604" max="14851" width="9.140625" style="191"/>
    <col min="14852" max="14852" width="10" style="191" customWidth="1"/>
    <col min="14853" max="14853" width="9.140625" style="191"/>
    <col min="14854" max="14854" width="7.42578125" style="191" customWidth="1"/>
    <col min="14855" max="14855" width="7" style="191" customWidth="1"/>
    <col min="14856" max="14856" width="9.140625" style="191"/>
    <col min="14857" max="14857" width="12.5703125" style="191" customWidth="1"/>
    <col min="14858" max="14858" width="10.7109375" style="191" customWidth="1"/>
    <col min="14859" max="14859" width="11.140625" style="191" customWidth="1"/>
    <col min="14860" max="15107" width="9.140625" style="191"/>
    <col min="15108" max="15108" width="10" style="191" customWidth="1"/>
    <col min="15109" max="15109" width="9.140625" style="191"/>
    <col min="15110" max="15110" width="7.42578125" style="191" customWidth="1"/>
    <col min="15111" max="15111" width="7" style="191" customWidth="1"/>
    <col min="15112" max="15112" width="9.140625" style="191"/>
    <col min="15113" max="15113" width="12.5703125" style="191" customWidth="1"/>
    <col min="15114" max="15114" width="10.7109375" style="191" customWidth="1"/>
    <col min="15115" max="15115" width="11.140625" style="191" customWidth="1"/>
    <col min="15116" max="15363" width="9.140625" style="191"/>
    <col min="15364" max="15364" width="10" style="191" customWidth="1"/>
    <col min="15365" max="15365" width="9.140625" style="191"/>
    <col min="15366" max="15366" width="7.42578125" style="191" customWidth="1"/>
    <col min="15367" max="15367" width="7" style="191" customWidth="1"/>
    <col min="15368" max="15368" width="9.140625" style="191"/>
    <col min="15369" max="15369" width="12.5703125" style="191" customWidth="1"/>
    <col min="15370" max="15370" width="10.7109375" style="191" customWidth="1"/>
    <col min="15371" max="15371" width="11.140625" style="191" customWidth="1"/>
    <col min="15372" max="15619" width="9.140625" style="191"/>
    <col min="15620" max="15620" width="10" style="191" customWidth="1"/>
    <col min="15621" max="15621" width="9.140625" style="191"/>
    <col min="15622" max="15622" width="7.42578125" style="191" customWidth="1"/>
    <col min="15623" max="15623" width="7" style="191" customWidth="1"/>
    <col min="15624" max="15624" width="9.140625" style="191"/>
    <col min="15625" max="15625" width="12.5703125" style="191" customWidth="1"/>
    <col min="15626" max="15626" width="10.7109375" style="191" customWidth="1"/>
    <col min="15627" max="15627" width="11.140625" style="191" customWidth="1"/>
    <col min="15628" max="15875" width="9.140625" style="191"/>
    <col min="15876" max="15876" width="10" style="191" customWidth="1"/>
    <col min="15877" max="15877" width="9.140625" style="191"/>
    <col min="15878" max="15878" width="7.42578125" style="191" customWidth="1"/>
    <col min="15879" max="15879" width="7" style="191" customWidth="1"/>
    <col min="15880" max="15880" width="9.140625" style="191"/>
    <col min="15881" max="15881" width="12.5703125" style="191" customWidth="1"/>
    <col min="15882" max="15882" width="10.7109375" style="191" customWidth="1"/>
    <col min="15883" max="15883" width="11.140625" style="191" customWidth="1"/>
    <col min="15884" max="16131" width="9.140625" style="191"/>
    <col min="16132" max="16132" width="10" style="191" customWidth="1"/>
    <col min="16133" max="16133" width="9.140625" style="191"/>
    <col min="16134" max="16134" width="7.42578125" style="191" customWidth="1"/>
    <col min="16135" max="16135" width="7" style="191" customWidth="1"/>
    <col min="16136" max="16136" width="9.140625" style="191"/>
    <col min="16137" max="16137" width="12.5703125" style="191" customWidth="1"/>
    <col min="16138" max="16138" width="10.7109375" style="191" customWidth="1"/>
    <col min="16139" max="16139" width="11.140625" style="191" customWidth="1"/>
    <col min="16140" max="16384" width="9.140625" style="191"/>
  </cols>
  <sheetData>
    <row r="1" spans="1:20" ht="26.25" customHeight="1" x14ac:dyDescent="0.2">
      <c r="A1" s="564" t="s">
        <v>52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291"/>
    </row>
    <row r="2" spans="1:20" ht="17.25" customHeight="1" x14ac:dyDescent="0.2">
      <c r="A2" s="565" t="s">
        <v>39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291"/>
    </row>
    <row r="3" spans="1:20" x14ac:dyDescent="0.2">
      <c r="A3" s="194"/>
      <c r="B3" s="554"/>
      <c r="C3" s="554"/>
      <c r="D3" s="554"/>
      <c r="E3" s="554"/>
      <c r="F3" s="554"/>
      <c r="G3" s="554"/>
      <c r="H3" s="554"/>
      <c r="I3" s="554"/>
      <c r="J3" s="554"/>
      <c r="K3" s="555"/>
    </row>
    <row r="4" spans="1:20" x14ac:dyDescent="0.2">
      <c r="A4" s="192" t="s">
        <v>2</v>
      </c>
      <c r="B4" s="566" t="str">
        <f>'PLANILHA ORÇAM.'!B3:K3</f>
        <v>REFORMA DA UNIDADE DE SAÚDE EM CAPIVARA</v>
      </c>
      <c r="C4" s="566"/>
      <c r="D4" s="566"/>
      <c r="E4" s="566"/>
      <c r="F4" s="566"/>
      <c r="G4" s="566"/>
      <c r="H4" s="566"/>
      <c r="I4" s="566"/>
      <c r="J4" s="566"/>
      <c r="K4" s="567"/>
    </row>
    <row r="5" spans="1:20" x14ac:dyDescent="0.2">
      <c r="A5" s="193" t="s">
        <v>3</v>
      </c>
      <c r="B5" s="568" t="str">
        <f>'PLANILHA ORÇAM.'!B4:K4</f>
        <v>CAPIVARA- VARGEM ALTA- ES</v>
      </c>
      <c r="C5" s="568"/>
      <c r="D5" s="568"/>
      <c r="E5" s="568"/>
      <c r="F5" s="568"/>
      <c r="G5" s="568"/>
      <c r="H5" s="568"/>
      <c r="I5" s="568"/>
      <c r="J5" s="568"/>
      <c r="K5" s="569"/>
    </row>
    <row r="6" spans="1:20" x14ac:dyDescent="0.2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6"/>
    </row>
    <row r="7" spans="1:20" x14ac:dyDescent="0.2">
      <c r="A7" s="570" t="s">
        <v>419</v>
      </c>
      <c r="B7" s="571"/>
      <c r="C7" s="571"/>
      <c r="D7" s="571"/>
      <c r="E7" s="571"/>
      <c r="F7" s="571"/>
      <c r="G7" s="571"/>
      <c r="H7" s="571"/>
      <c r="I7" s="571"/>
      <c r="J7" s="571"/>
      <c r="K7" s="572"/>
    </row>
    <row r="8" spans="1:20" x14ac:dyDescent="0.2">
      <c r="A8" s="551"/>
      <c r="B8" s="552"/>
      <c r="C8" s="552"/>
      <c r="D8" s="552"/>
      <c r="E8" s="552"/>
      <c r="F8" s="552"/>
      <c r="G8" s="552"/>
      <c r="H8" s="552"/>
      <c r="I8" s="552"/>
      <c r="J8" s="552"/>
      <c r="K8" s="553"/>
    </row>
    <row r="9" spans="1:20" x14ac:dyDescent="0.2">
      <c r="A9" s="194"/>
      <c r="B9" s="554"/>
      <c r="C9" s="554"/>
      <c r="D9" s="554"/>
      <c r="E9" s="554"/>
      <c r="F9" s="554"/>
      <c r="G9" s="554"/>
      <c r="H9" s="554"/>
      <c r="I9" s="554"/>
      <c r="J9" s="554"/>
      <c r="K9" s="555"/>
    </row>
    <row r="10" spans="1:20" ht="12.75" customHeight="1" x14ac:dyDescent="0.2">
      <c r="A10" s="197" t="s">
        <v>420</v>
      </c>
      <c r="B10" s="556" t="s">
        <v>421</v>
      </c>
      <c r="C10" s="556"/>
      <c r="D10" s="556"/>
      <c r="E10" s="556"/>
      <c r="F10" s="556"/>
      <c r="G10" s="556"/>
      <c r="H10" s="556"/>
      <c r="I10" s="556"/>
      <c r="J10" s="557"/>
      <c r="K10" s="198" t="s">
        <v>422</v>
      </c>
    </row>
    <row r="11" spans="1:20" ht="24" customHeight="1" x14ac:dyDescent="0.2">
      <c r="A11" s="199" t="s">
        <v>17</v>
      </c>
      <c r="B11" s="558" t="s">
        <v>423</v>
      </c>
      <c r="C11" s="559"/>
      <c r="D11" s="559"/>
      <c r="E11" s="559"/>
      <c r="F11" s="559"/>
      <c r="G11" s="559"/>
      <c r="H11" s="559"/>
      <c r="I11" s="559"/>
      <c r="J11" s="560"/>
      <c r="K11" s="200" t="s">
        <v>148</v>
      </c>
    </row>
    <row r="12" spans="1:20" x14ac:dyDescent="0.2">
      <c r="A12" s="194"/>
      <c r="B12" s="561"/>
      <c r="C12" s="561"/>
      <c r="D12" s="561"/>
      <c r="E12" s="561"/>
      <c r="F12" s="561"/>
      <c r="G12" s="561"/>
      <c r="H12" s="561"/>
      <c r="I12" s="561"/>
      <c r="J12" s="561"/>
      <c r="K12" s="562"/>
    </row>
    <row r="13" spans="1:20" x14ac:dyDescent="0.2">
      <c r="A13" s="201" t="s">
        <v>424</v>
      </c>
      <c r="B13" s="202" t="s">
        <v>425</v>
      </c>
      <c r="C13" s="203"/>
      <c r="D13" s="204"/>
      <c r="E13" s="205" t="s">
        <v>426</v>
      </c>
      <c r="F13" s="563" t="s">
        <v>427</v>
      </c>
      <c r="G13" s="563"/>
      <c r="H13" s="205" t="s">
        <v>428</v>
      </c>
      <c r="I13" s="205" t="s">
        <v>429</v>
      </c>
      <c r="J13" s="206" t="s">
        <v>430</v>
      </c>
      <c r="K13" s="207" t="s">
        <v>431</v>
      </c>
    </row>
    <row r="14" spans="1:20" ht="22.5" x14ac:dyDescent="0.2">
      <c r="A14" s="208" t="s">
        <v>432</v>
      </c>
      <c r="B14" s="546" t="s">
        <v>433</v>
      </c>
      <c r="C14" s="547"/>
      <c r="D14" s="548"/>
      <c r="E14" s="205" t="s">
        <v>434</v>
      </c>
      <c r="F14" s="549">
        <v>0.31</v>
      </c>
      <c r="G14" s="549"/>
      <c r="H14" s="266">
        <v>86.36</v>
      </c>
      <c r="I14" s="209">
        <f>H14*F14</f>
        <v>26.771599999999999</v>
      </c>
      <c r="J14" s="210">
        <v>120</v>
      </c>
      <c r="K14" s="211">
        <f>J14*I14</f>
        <v>3212.5920000000001</v>
      </c>
      <c r="N14" s="550"/>
      <c r="O14" s="550"/>
      <c r="P14" s="550"/>
      <c r="Q14" s="550"/>
      <c r="R14" s="550"/>
      <c r="S14" s="550"/>
      <c r="T14" s="550"/>
    </row>
    <row r="15" spans="1:20" ht="22.5" x14ac:dyDescent="0.2">
      <c r="A15" s="208" t="s">
        <v>435</v>
      </c>
      <c r="B15" s="546" t="s">
        <v>436</v>
      </c>
      <c r="C15" s="547"/>
      <c r="D15" s="548"/>
      <c r="E15" s="212" t="s">
        <v>434</v>
      </c>
      <c r="F15" s="549">
        <v>0.1635588</v>
      </c>
      <c r="G15" s="549"/>
      <c r="H15" s="267">
        <v>32.92</v>
      </c>
      <c r="I15" s="213">
        <f>H15*F15</f>
        <v>5.3843556960000001</v>
      </c>
      <c r="J15" s="214">
        <v>250</v>
      </c>
      <c r="K15" s="211">
        <f>J15*I15</f>
        <v>1346.0889240000001</v>
      </c>
      <c r="N15" s="550"/>
      <c r="O15" s="550"/>
      <c r="P15" s="550"/>
      <c r="Q15" s="550"/>
      <c r="R15" s="550"/>
      <c r="S15" s="550"/>
      <c r="T15" s="550"/>
    </row>
    <row r="16" spans="1:20" x14ac:dyDescent="0.2">
      <c r="A16" s="539" t="s">
        <v>437</v>
      </c>
      <c r="B16" s="540"/>
      <c r="C16" s="540"/>
      <c r="D16" s="541"/>
      <c r="E16" s="542"/>
      <c r="F16" s="543"/>
      <c r="G16" s="543"/>
      <c r="H16" s="543"/>
      <c r="I16" s="543"/>
      <c r="J16" s="544"/>
      <c r="K16" s="215">
        <f>K14+K15</f>
        <v>4558.6809240000002</v>
      </c>
      <c r="L16" s="216"/>
    </row>
    <row r="17" spans="1:18" x14ac:dyDescent="0.2">
      <c r="A17" s="194"/>
      <c r="B17" s="493"/>
      <c r="C17" s="493"/>
      <c r="D17" s="493"/>
      <c r="E17" s="493"/>
      <c r="F17" s="493"/>
      <c r="G17" s="493"/>
      <c r="H17" s="493"/>
      <c r="I17" s="493"/>
      <c r="J17" s="493"/>
      <c r="K17" s="545"/>
    </row>
    <row r="18" spans="1:18" x14ac:dyDescent="0.2">
      <c r="A18" s="194"/>
      <c r="B18" s="494"/>
      <c r="C18" s="494"/>
      <c r="D18" s="494"/>
      <c r="E18" s="217"/>
      <c r="F18" s="493"/>
      <c r="G18" s="493"/>
      <c r="H18" s="217"/>
      <c r="I18" s="217"/>
      <c r="J18" s="493"/>
      <c r="K18" s="545"/>
    </row>
    <row r="19" spans="1:18" ht="23.25" customHeight="1" x14ac:dyDescent="0.2">
      <c r="A19" s="533" t="s">
        <v>438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5"/>
      <c r="N19" s="239"/>
      <c r="O19" s="239"/>
      <c r="P19" s="239"/>
      <c r="Q19" s="239"/>
      <c r="R19" s="239"/>
    </row>
    <row r="20" spans="1:18" ht="26.25" customHeight="1" x14ac:dyDescent="0.2">
      <c r="A20" s="533" t="s">
        <v>439</v>
      </c>
      <c r="B20" s="534"/>
      <c r="C20" s="534"/>
      <c r="D20" s="534"/>
      <c r="E20" s="536"/>
      <c r="F20" s="537" t="s">
        <v>440</v>
      </c>
      <c r="G20" s="537"/>
      <c r="H20" s="537"/>
      <c r="I20" s="537" t="s">
        <v>441</v>
      </c>
      <c r="J20" s="537"/>
      <c r="K20" s="538"/>
    </row>
    <row r="21" spans="1:18" s="218" customFormat="1" ht="26.25" customHeight="1" x14ac:dyDescent="0.2">
      <c r="A21" s="528" t="s">
        <v>442</v>
      </c>
      <c r="B21" s="529"/>
      <c r="C21" s="529"/>
      <c r="D21" s="529"/>
      <c r="E21" s="530"/>
      <c r="F21" s="531"/>
      <c r="G21" s="513"/>
      <c r="H21" s="513"/>
      <c r="I21" s="520">
        <f>K16</f>
        <v>4558.6809240000002</v>
      </c>
      <c r="J21" s="520"/>
      <c r="K21" s="520"/>
      <c r="N21" s="240"/>
    </row>
    <row r="22" spans="1:18" s="218" customFormat="1" ht="24.75" customHeight="1" x14ac:dyDescent="0.2">
      <c r="A22" s="528" t="s">
        <v>443</v>
      </c>
      <c r="B22" s="529"/>
      <c r="C22" s="529"/>
      <c r="D22" s="529"/>
      <c r="E22" s="530"/>
      <c r="F22" s="531"/>
      <c r="G22" s="513"/>
      <c r="H22" s="513"/>
      <c r="I22" s="520">
        <f>J12</f>
        <v>0</v>
      </c>
      <c r="J22" s="520"/>
      <c r="K22" s="520"/>
    </row>
    <row r="23" spans="1:18" s="218" customFormat="1" x14ac:dyDescent="0.2">
      <c r="A23" s="528" t="s">
        <v>444</v>
      </c>
      <c r="B23" s="529"/>
      <c r="C23" s="529"/>
      <c r="D23" s="529"/>
      <c r="E23" s="530"/>
      <c r="F23" s="531"/>
      <c r="G23" s="513"/>
      <c r="H23" s="513"/>
      <c r="I23" s="520">
        <f>J17</f>
        <v>0</v>
      </c>
      <c r="J23" s="520"/>
      <c r="K23" s="520"/>
    </row>
    <row r="24" spans="1:18" s="218" customFormat="1" x14ac:dyDescent="0.2">
      <c r="A24" s="528" t="s">
        <v>445</v>
      </c>
      <c r="B24" s="529"/>
      <c r="C24" s="529"/>
      <c r="D24" s="529"/>
      <c r="E24" s="530"/>
      <c r="F24" s="531"/>
      <c r="G24" s="513"/>
      <c r="H24" s="513"/>
      <c r="I24" s="520">
        <f>(I21*29.63%)</f>
        <v>1350.7371577812</v>
      </c>
      <c r="J24" s="520"/>
      <c r="K24" s="520"/>
    </row>
    <row r="25" spans="1:18" s="218" customFormat="1" ht="12" customHeight="1" x14ac:dyDescent="0.2">
      <c r="A25" s="528" t="s">
        <v>446</v>
      </c>
      <c r="B25" s="529"/>
      <c r="C25" s="529"/>
      <c r="D25" s="529"/>
      <c r="E25" s="530"/>
      <c r="F25" s="532"/>
      <c r="G25" s="532"/>
      <c r="H25" s="532"/>
      <c r="I25" s="520">
        <f>I21*F25</f>
        <v>0</v>
      </c>
      <c r="J25" s="520"/>
      <c r="K25" s="520"/>
    </row>
    <row r="26" spans="1:18" s="218" customFormat="1" ht="12.75" customHeight="1" x14ac:dyDescent="0.2">
      <c r="A26" s="517" t="s">
        <v>447</v>
      </c>
      <c r="B26" s="518"/>
      <c r="C26" s="518"/>
      <c r="D26" s="518"/>
      <c r="E26" s="519"/>
      <c r="F26" s="513"/>
      <c r="G26" s="513"/>
      <c r="H26" s="513"/>
      <c r="I26" s="520">
        <f>I22*F26</f>
        <v>0</v>
      </c>
      <c r="J26" s="520"/>
      <c r="K26" s="520"/>
    </row>
    <row r="27" spans="1:18" s="218" customFormat="1" x14ac:dyDescent="0.2">
      <c r="A27" s="515"/>
      <c r="B27" s="516"/>
      <c r="C27" s="516"/>
      <c r="D27" s="516"/>
      <c r="E27" s="521"/>
      <c r="F27" s="522"/>
      <c r="G27" s="523"/>
      <c r="H27" s="524"/>
      <c r="I27" s="525"/>
      <c r="J27" s="526"/>
      <c r="K27" s="527"/>
    </row>
    <row r="28" spans="1:18" s="218" customFormat="1" x14ac:dyDescent="0.2">
      <c r="A28" s="510" t="s">
        <v>431</v>
      </c>
      <c r="B28" s="511"/>
      <c r="C28" s="511"/>
      <c r="D28" s="511"/>
      <c r="E28" s="512"/>
      <c r="F28" s="513"/>
      <c r="G28" s="513"/>
      <c r="H28" s="514"/>
      <c r="I28" s="515"/>
      <c r="J28" s="516"/>
      <c r="K28" s="219">
        <f>I21+I24</f>
        <v>5909.4180817812003</v>
      </c>
      <c r="M28" s="105">
        <f>'PLANILHA ORÇAM.'!L11</f>
        <v>5909.42</v>
      </c>
      <c r="O28" s="270">
        <f>M28-K28</f>
        <v>1.9182187998012523E-3</v>
      </c>
    </row>
    <row r="29" spans="1:18" s="218" customFormat="1" ht="12.75" customHeight="1" x14ac:dyDescent="0.2">
      <c r="A29" s="220"/>
      <c r="B29" s="220"/>
      <c r="C29" s="220"/>
      <c r="D29" s="220"/>
      <c r="E29" s="220"/>
      <c r="F29" s="221"/>
      <c r="G29" s="221"/>
      <c r="H29" s="221"/>
      <c r="I29" s="222"/>
      <c r="J29" s="222"/>
      <c r="K29" s="222"/>
    </row>
    <row r="30" spans="1:18" x14ac:dyDescent="0.2">
      <c r="A30" s="238" t="str">
        <f>'PLANILHA ORÇAM.'!A177:E177</f>
        <v>VARGEM ALTA/ES, 01 DE JULHO DE 2020</v>
      </c>
      <c r="B30" s="224"/>
      <c r="C30" s="224"/>
      <c r="D30" s="224"/>
      <c r="E30" s="217"/>
      <c r="F30" s="498"/>
      <c r="G30" s="498"/>
      <c r="H30" s="225"/>
      <c r="I30" s="226"/>
      <c r="J30" s="497"/>
      <c r="K30" s="497"/>
    </row>
    <row r="31" spans="1:18" x14ac:dyDescent="0.2">
      <c r="A31" s="223"/>
      <c r="B31" s="224"/>
      <c r="C31" s="224"/>
      <c r="D31" s="224"/>
      <c r="E31" s="217"/>
      <c r="F31" s="236"/>
      <c r="G31" s="236"/>
      <c r="H31" s="225"/>
      <c r="I31" s="226"/>
      <c r="J31" s="226"/>
      <c r="K31" s="226"/>
    </row>
    <row r="32" spans="1:18" x14ac:dyDescent="0.2">
      <c r="A32" s="223"/>
      <c r="B32" s="224"/>
      <c r="C32" s="224"/>
      <c r="D32" s="224"/>
      <c r="E32" s="285"/>
      <c r="F32" s="286"/>
      <c r="G32" s="286"/>
      <c r="H32" s="225"/>
      <c r="I32" s="287"/>
      <c r="J32" s="287"/>
      <c r="K32" s="287"/>
    </row>
    <row r="33" spans="1:11" x14ac:dyDescent="0.2">
      <c r="A33" s="223"/>
      <c r="B33" s="224"/>
      <c r="C33" s="224"/>
      <c r="D33" s="224"/>
      <c r="E33" s="285"/>
      <c r="F33" s="286"/>
      <c r="G33" s="286"/>
      <c r="H33" s="225"/>
      <c r="I33" s="287"/>
      <c r="J33" s="287"/>
      <c r="K33" s="287"/>
    </row>
    <row r="34" spans="1:11" x14ac:dyDescent="0.2">
      <c r="A34" s="223"/>
      <c r="B34" s="224"/>
      <c r="C34" s="224"/>
      <c r="D34" s="224"/>
      <c r="E34" s="217"/>
      <c r="F34" s="236"/>
      <c r="G34" s="236"/>
      <c r="H34" s="225"/>
      <c r="I34" s="226"/>
      <c r="J34" s="226"/>
      <c r="K34" s="226"/>
    </row>
    <row r="35" spans="1:11" x14ac:dyDescent="0.2">
      <c r="B35" s="490"/>
      <c r="C35" s="490"/>
      <c r="D35" s="490"/>
      <c r="E35" s="217"/>
      <c r="F35" s="498" t="s">
        <v>272</v>
      </c>
      <c r="G35" s="498"/>
      <c r="H35" s="498"/>
      <c r="I35" s="498"/>
      <c r="J35" s="497"/>
      <c r="K35" s="497"/>
    </row>
    <row r="36" spans="1:11" x14ac:dyDescent="0.2">
      <c r="B36" s="494"/>
      <c r="C36" s="494"/>
      <c r="D36" s="494"/>
      <c r="E36" s="217"/>
      <c r="F36" s="497" t="s">
        <v>40</v>
      </c>
      <c r="G36" s="497"/>
      <c r="H36" s="497"/>
      <c r="I36" s="497"/>
      <c r="J36" s="489"/>
      <c r="K36" s="489"/>
    </row>
    <row r="37" spans="1:11" x14ac:dyDescent="0.2">
      <c r="B37" s="227"/>
      <c r="C37" s="227"/>
      <c r="D37" s="227"/>
      <c r="E37" s="227"/>
      <c r="F37" s="493" t="s">
        <v>46</v>
      </c>
      <c r="G37" s="493"/>
      <c r="H37" s="493"/>
      <c r="I37" s="493"/>
      <c r="J37" s="227"/>
      <c r="K37" s="227"/>
    </row>
    <row r="38" spans="1:11" x14ac:dyDescent="0.2">
      <c r="B38" s="494"/>
      <c r="C38" s="494"/>
      <c r="D38" s="494"/>
      <c r="E38" s="217"/>
      <c r="F38" s="493"/>
      <c r="G38" s="493"/>
      <c r="H38" s="217"/>
      <c r="I38" s="217"/>
      <c r="J38" s="493"/>
      <c r="K38" s="493"/>
    </row>
    <row r="39" spans="1:11" x14ac:dyDescent="0.2">
      <c r="B39" s="490"/>
      <c r="C39" s="490"/>
      <c r="D39" s="490"/>
      <c r="E39" s="217"/>
      <c r="F39" s="498"/>
      <c r="G39" s="498"/>
      <c r="H39" s="225"/>
      <c r="I39" s="226"/>
      <c r="J39" s="497"/>
      <c r="K39" s="497"/>
    </row>
    <row r="40" spans="1:11" x14ac:dyDescent="0.2">
      <c r="B40" s="490"/>
      <c r="C40" s="490"/>
      <c r="D40" s="490"/>
      <c r="E40" s="217"/>
      <c r="F40" s="497"/>
      <c r="G40" s="497"/>
      <c r="H40" s="225"/>
      <c r="I40" s="226"/>
      <c r="J40" s="497"/>
      <c r="K40" s="497"/>
    </row>
    <row r="41" spans="1:11" x14ac:dyDescent="0.2">
      <c r="B41" s="494"/>
      <c r="C41" s="494"/>
      <c r="D41" s="494"/>
      <c r="F41" s="497"/>
      <c r="G41" s="497"/>
      <c r="J41" s="489"/>
      <c r="K41" s="489"/>
    </row>
    <row r="42" spans="1:11" x14ac:dyDescent="0.2">
      <c r="B42" s="495"/>
      <c r="C42" s="495"/>
      <c r="D42" s="495"/>
      <c r="E42" s="495"/>
      <c r="F42" s="495"/>
      <c r="G42" s="495"/>
      <c r="H42" s="495"/>
      <c r="I42" s="495"/>
      <c r="J42" s="495"/>
      <c r="K42" s="495"/>
    </row>
    <row r="43" spans="1:11" x14ac:dyDescent="0.2">
      <c r="B43" s="487"/>
      <c r="C43" s="487"/>
      <c r="D43" s="487"/>
      <c r="E43" s="487"/>
      <c r="F43" s="487"/>
      <c r="G43" s="487"/>
      <c r="H43" s="487"/>
      <c r="I43" s="487"/>
      <c r="J43" s="487"/>
      <c r="K43" s="487"/>
    </row>
    <row r="44" spans="1:11" x14ac:dyDescent="0.2">
      <c r="B44" s="487"/>
      <c r="C44" s="487"/>
      <c r="D44" s="487"/>
      <c r="E44" s="487"/>
      <c r="F44" s="494"/>
      <c r="G44" s="494"/>
      <c r="H44" s="494"/>
      <c r="I44" s="494"/>
      <c r="J44" s="494"/>
      <c r="K44" s="494"/>
    </row>
    <row r="45" spans="1:11" x14ac:dyDescent="0.2">
      <c r="B45" s="490"/>
      <c r="C45" s="490"/>
      <c r="D45" s="490"/>
      <c r="E45" s="490"/>
      <c r="F45" s="496"/>
      <c r="G45" s="493"/>
      <c r="H45" s="493"/>
      <c r="I45" s="497"/>
      <c r="J45" s="497"/>
      <c r="K45" s="497"/>
    </row>
    <row r="46" spans="1:11" x14ac:dyDescent="0.2">
      <c r="B46" s="490"/>
      <c r="C46" s="490"/>
      <c r="D46" s="490"/>
      <c r="E46" s="490"/>
      <c r="F46" s="496"/>
      <c r="G46" s="493"/>
      <c r="H46" s="493"/>
      <c r="I46" s="497"/>
      <c r="J46" s="497"/>
      <c r="K46" s="497"/>
    </row>
    <row r="47" spans="1:11" x14ac:dyDescent="0.2">
      <c r="B47" s="490"/>
      <c r="C47" s="490"/>
      <c r="D47" s="490"/>
      <c r="E47" s="490"/>
      <c r="F47" s="505"/>
      <c r="G47" s="505"/>
      <c r="H47" s="505"/>
      <c r="I47" s="497"/>
      <c r="J47" s="497"/>
      <c r="K47" s="497"/>
    </row>
    <row r="48" spans="1:11" x14ac:dyDescent="0.2">
      <c r="B48" s="490"/>
      <c r="C48" s="490"/>
      <c r="D48" s="490"/>
      <c r="E48" s="490"/>
      <c r="F48" s="505"/>
      <c r="G48" s="505"/>
      <c r="H48" s="505"/>
      <c r="I48" s="497"/>
      <c r="J48" s="497"/>
      <c r="K48" s="497"/>
    </row>
    <row r="49" spans="2:11" x14ac:dyDescent="0.2">
      <c r="B49" s="490"/>
      <c r="C49" s="490"/>
      <c r="D49" s="490"/>
      <c r="E49" s="490"/>
      <c r="F49" s="505"/>
      <c r="G49" s="505"/>
      <c r="H49" s="505"/>
      <c r="I49" s="497"/>
      <c r="J49" s="497"/>
      <c r="K49" s="497"/>
    </row>
    <row r="50" spans="2:11" x14ac:dyDescent="0.2">
      <c r="B50" s="493"/>
      <c r="C50" s="493"/>
      <c r="D50" s="493"/>
      <c r="E50" s="493"/>
      <c r="F50" s="493"/>
      <c r="G50" s="493"/>
      <c r="H50" s="493"/>
      <c r="I50" s="493"/>
      <c r="J50" s="493"/>
      <c r="K50" s="493"/>
    </row>
    <row r="51" spans="2:11" x14ac:dyDescent="0.2">
      <c r="B51" s="228"/>
      <c r="C51" s="503"/>
      <c r="D51" s="503"/>
      <c r="E51" s="503"/>
      <c r="F51" s="503"/>
      <c r="G51" s="503"/>
      <c r="H51" s="503"/>
      <c r="I51" s="503"/>
      <c r="J51" s="503"/>
      <c r="K51" s="228"/>
    </row>
    <row r="52" spans="2:11" x14ac:dyDescent="0.2">
      <c r="B52" s="490"/>
      <c r="C52" s="490"/>
      <c r="D52" s="490"/>
      <c r="E52" s="490"/>
      <c r="F52" s="490"/>
      <c r="G52" s="490"/>
      <c r="H52" s="490"/>
      <c r="I52" s="490"/>
      <c r="J52" s="490"/>
      <c r="K52" s="490"/>
    </row>
    <row r="53" spans="2:11" x14ac:dyDescent="0.2">
      <c r="B53" s="494"/>
      <c r="C53" s="494"/>
      <c r="D53" s="494"/>
      <c r="E53" s="217"/>
      <c r="F53" s="493"/>
      <c r="G53" s="493"/>
      <c r="H53" s="217"/>
      <c r="I53" s="217"/>
      <c r="J53" s="493"/>
      <c r="K53" s="493"/>
    </row>
    <row r="54" spans="2:11" x14ac:dyDescent="0.2">
      <c r="B54" s="490"/>
      <c r="C54" s="490"/>
      <c r="D54" s="490"/>
      <c r="E54" s="217"/>
      <c r="F54" s="498"/>
      <c r="G54" s="498"/>
      <c r="H54" s="225"/>
      <c r="I54" s="226"/>
      <c r="J54" s="497"/>
      <c r="K54" s="497"/>
    </row>
    <row r="55" spans="2:11" x14ac:dyDescent="0.2">
      <c r="B55" s="490"/>
      <c r="C55" s="490"/>
      <c r="D55" s="490"/>
      <c r="E55" s="217"/>
      <c r="F55" s="509"/>
      <c r="G55" s="509"/>
      <c r="H55" s="509"/>
      <c r="I55" s="509"/>
      <c r="J55" s="497"/>
      <c r="K55" s="497"/>
    </row>
    <row r="56" spans="2:11" x14ac:dyDescent="0.2">
      <c r="B56" s="494"/>
      <c r="C56" s="494"/>
      <c r="D56" s="494"/>
      <c r="E56" s="217"/>
      <c r="F56" s="497"/>
      <c r="G56" s="497"/>
      <c r="H56" s="497"/>
      <c r="I56" s="497"/>
      <c r="J56" s="489"/>
      <c r="K56" s="489"/>
    </row>
    <row r="57" spans="2:11" x14ac:dyDescent="0.2">
      <c r="B57" s="493"/>
      <c r="C57" s="493"/>
      <c r="D57" s="493"/>
      <c r="E57" s="493"/>
      <c r="F57" s="493"/>
      <c r="G57" s="493"/>
      <c r="H57" s="493"/>
      <c r="I57" s="493"/>
      <c r="J57" s="493"/>
      <c r="K57" s="493"/>
    </row>
    <row r="58" spans="2:11" x14ac:dyDescent="0.2">
      <c r="B58" s="494"/>
      <c r="C58" s="494"/>
      <c r="D58" s="494"/>
      <c r="E58" s="217"/>
      <c r="F58" s="493"/>
      <c r="G58" s="493"/>
      <c r="H58" s="217"/>
      <c r="I58" s="217"/>
      <c r="J58" s="493"/>
      <c r="K58" s="493"/>
    </row>
    <row r="59" spans="2:11" x14ac:dyDescent="0.2">
      <c r="B59" s="502"/>
      <c r="C59" s="502"/>
      <c r="D59" s="502"/>
      <c r="E59" s="217"/>
      <c r="F59" s="498"/>
      <c r="G59" s="498"/>
      <c r="H59" s="225"/>
      <c r="I59" s="226"/>
      <c r="J59" s="497"/>
      <c r="K59" s="497"/>
    </row>
    <row r="60" spans="2:11" x14ac:dyDescent="0.2">
      <c r="B60" s="500"/>
      <c r="C60" s="501"/>
      <c r="D60" s="501"/>
      <c r="E60" s="217"/>
      <c r="F60" s="498"/>
      <c r="G60" s="498"/>
      <c r="H60" s="225"/>
      <c r="I60" s="226"/>
      <c r="J60" s="497"/>
      <c r="K60" s="497"/>
    </row>
    <row r="61" spans="2:11" x14ac:dyDescent="0.2">
      <c r="B61" s="499"/>
      <c r="C61" s="490"/>
      <c r="D61" s="490"/>
      <c r="E61" s="217"/>
      <c r="F61" s="498"/>
      <c r="G61" s="498"/>
      <c r="H61" s="225"/>
      <c r="I61" s="226"/>
      <c r="J61" s="497"/>
      <c r="K61" s="497"/>
    </row>
    <row r="62" spans="2:11" x14ac:dyDescent="0.2">
      <c r="B62" s="499"/>
      <c r="C62" s="490"/>
      <c r="D62" s="490"/>
      <c r="E62" s="217"/>
      <c r="F62" s="498"/>
      <c r="G62" s="498"/>
      <c r="H62" s="225"/>
      <c r="I62" s="226"/>
      <c r="J62" s="497"/>
      <c r="K62" s="497"/>
    </row>
    <row r="63" spans="2:11" x14ac:dyDescent="0.2">
      <c r="B63" s="494"/>
      <c r="C63" s="494"/>
      <c r="D63" s="494"/>
      <c r="E63" s="217"/>
      <c r="F63" s="497"/>
      <c r="G63" s="497"/>
      <c r="H63" s="225"/>
      <c r="I63" s="226"/>
      <c r="J63" s="489"/>
      <c r="K63" s="489"/>
    </row>
    <row r="64" spans="2:11" x14ac:dyDescent="0.2">
      <c r="B64" s="493"/>
      <c r="C64" s="493"/>
      <c r="D64" s="493"/>
      <c r="E64" s="493"/>
      <c r="F64" s="493"/>
      <c r="G64" s="493"/>
      <c r="H64" s="493"/>
      <c r="I64" s="493"/>
      <c r="J64" s="493"/>
      <c r="K64" s="493"/>
    </row>
    <row r="65" spans="2:11" x14ac:dyDescent="0.2">
      <c r="B65" s="494"/>
      <c r="C65" s="494"/>
      <c r="D65" s="494"/>
      <c r="E65" s="217"/>
      <c r="F65" s="493"/>
      <c r="G65" s="493"/>
      <c r="H65" s="217"/>
      <c r="I65" s="217"/>
      <c r="J65" s="493"/>
      <c r="K65" s="493"/>
    </row>
    <row r="66" spans="2:11" x14ac:dyDescent="0.2">
      <c r="B66" s="490"/>
      <c r="C66" s="490"/>
      <c r="D66" s="490"/>
      <c r="E66" s="217"/>
      <c r="F66" s="498"/>
      <c r="G66" s="498"/>
      <c r="H66" s="225"/>
      <c r="I66" s="226"/>
      <c r="J66" s="497"/>
      <c r="K66" s="497"/>
    </row>
    <row r="67" spans="2:11" x14ac:dyDescent="0.2">
      <c r="B67" s="490"/>
      <c r="C67" s="490"/>
      <c r="D67" s="490"/>
      <c r="E67" s="217"/>
      <c r="F67" s="498"/>
      <c r="G67" s="498"/>
      <c r="H67" s="225"/>
      <c r="I67" s="226"/>
      <c r="J67" s="497"/>
      <c r="K67" s="497"/>
    </row>
    <row r="68" spans="2:11" x14ac:dyDescent="0.2">
      <c r="B68" s="494"/>
      <c r="C68" s="494"/>
      <c r="D68" s="494"/>
      <c r="F68" s="497"/>
      <c r="G68" s="497"/>
      <c r="J68" s="489"/>
      <c r="K68" s="489"/>
    </row>
    <row r="69" spans="2:11" x14ac:dyDescent="0.2">
      <c r="B69" s="495"/>
      <c r="C69" s="495"/>
      <c r="D69" s="495"/>
      <c r="E69" s="495"/>
      <c r="F69" s="495"/>
      <c r="G69" s="495"/>
      <c r="H69" s="495"/>
      <c r="I69" s="495"/>
      <c r="J69" s="495"/>
      <c r="K69" s="495"/>
    </row>
    <row r="70" spans="2:11" x14ac:dyDescent="0.2">
      <c r="B70" s="487"/>
      <c r="C70" s="487"/>
      <c r="D70" s="487"/>
      <c r="E70" s="487"/>
      <c r="F70" s="487"/>
      <c r="G70" s="487"/>
      <c r="H70" s="487"/>
      <c r="I70" s="487"/>
      <c r="J70" s="487"/>
      <c r="K70" s="487"/>
    </row>
    <row r="71" spans="2:11" x14ac:dyDescent="0.2">
      <c r="B71" s="487"/>
      <c r="C71" s="487"/>
      <c r="D71" s="487"/>
      <c r="E71" s="487"/>
      <c r="F71" s="494"/>
      <c r="G71" s="494"/>
      <c r="H71" s="494"/>
      <c r="I71" s="494"/>
      <c r="J71" s="494"/>
      <c r="K71" s="494"/>
    </row>
    <row r="72" spans="2:11" x14ac:dyDescent="0.2">
      <c r="B72" s="490"/>
      <c r="C72" s="490"/>
      <c r="D72" s="490"/>
      <c r="E72" s="490"/>
      <c r="F72" s="496"/>
      <c r="G72" s="493"/>
      <c r="H72" s="493"/>
      <c r="I72" s="497"/>
      <c r="J72" s="497"/>
      <c r="K72" s="497"/>
    </row>
    <row r="73" spans="2:11" x14ac:dyDescent="0.2">
      <c r="B73" s="490"/>
      <c r="C73" s="490"/>
      <c r="D73" s="490"/>
      <c r="E73" s="490"/>
      <c r="F73" s="496"/>
      <c r="G73" s="493"/>
      <c r="H73" s="493"/>
      <c r="I73" s="497"/>
      <c r="J73" s="497"/>
      <c r="K73" s="497"/>
    </row>
    <row r="74" spans="2:11" x14ac:dyDescent="0.2">
      <c r="B74" s="490"/>
      <c r="C74" s="490"/>
      <c r="D74" s="490"/>
      <c r="E74" s="490"/>
      <c r="F74" s="496"/>
      <c r="G74" s="493"/>
      <c r="H74" s="493"/>
      <c r="I74" s="497"/>
      <c r="J74" s="497"/>
      <c r="K74" s="497"/>
    </row>
    <row r="75" spans="2:11" x14ac:dyDescent="0.2">
      <c r="B75" s="490"/>
      <c r="C75" s="490"/>
      <c r="D75" s="490"/>
      <c r="E75" s="490"/>
      <c r="F75" s="505"/>
      <c r="G75" s="505"/>
      <c r="H75" s="505"/>
      <c r="I75" s="497"/>
      <c r="J75" s="497"/>
      <c r="K75" s="497"/>
    </row>
    <row r="76" spans="2:11" x14ac:dyDescent="0.2">
      <c r="B76" s="492"/>
      <c r="C76" s="492"/>
      <c r="D76" s="492"/>
      <c r="E76" s="492"/>
      <c r="F76" s="493"/>
      <c r="G76" s="493"/>
      <c r="H76" s="493"/>
      <c r="I76" s="489"/>
      <c r="J76" s="489"/>
      <c r="K76" s="489"/>
    </row>
    <row r="77" spans="2:11" x14ac:dyDescent="0.2">
      <c r="B77" s="490"/>
      <c r="C77" s="490"/>
      <c r="D77" s="490"/>
      <c r="E77" s="490"/>
      <c r="F77" s="505"/>
      <c r="G77" s="505"/>
      <c r="H77" s="505"/>
      <c r="I77" s="497"/>
      <c r="J77" s="497"/>
      <c r="K77" s="497"/>
    </row>
    <row r="78" spans="2:11" x14ac:dyDescent="0.2">
      <c r="B78" s="494"/>
      <c r="C78" s="494"/>
      <c r="D78" s="494"/>
      <c r="E78" s="494"/>
      <c r="F78" s="493"/>
      <c r="G78" s="493"/>
      <c r="H78" s="493"/>
      <c r="I78" s="489"/>
      <c r="J78" s="489"/>
      <c r="K78" s="489"/>
    </row>
    <row r="79" spans="2:11" x14ac:dyDescent="0.2">
      <c r="B79" s="490"/>
      <c r="C79" s="490"/>
      <c r="D79" s="490"/>
      <c r="E79" s="490"/>
      <c r="F79" s="505"/>
      <c r="G79" s="505"/>
      <c r="H79" s="505"/>
      <c r="I79" s="497"/>
      <c r="J79" s="497"/>
      <c r="K79" s="497"/>
    </row>
    <row r="80" spans="2:11" x14ac:dyDescent="0.2">
      <c r="B80" s="487"/>
      <c r="C80" s="487"/>
      <c r="D80" s="487"/>
      <c r="E80" s="487"/>
      <c r="F80" s="488"/>
      <c r="G80" s="488"/>
      <c r="H80" s="488"/>
      <c r="I80" s="489"/>
      <c r="J80" s="489"/>
      <c r="K80" s="489"/>
    </row>
    <row r="81" spans="2:11" x14ac:dyDescent="0.2">
      <c r="B81" s="217"/>
      <c r="C81" s="217"/>
      <c r="D81" s="217"/>
      <c r="E81" s="217"/>
      <c r="F81" s="217"/>
      <c r="G81" s="217"/>
      <c r="H81" s="217"/>
      <c r="I81" s="217"/>
      <c r="J81" s="217"/>
      <c r="K81" s="217"/>
    </row>
    <row r="82" spans="2:11" x14ac:dyDescent="0.2">
      <c r="B82" s="217"/>
      <c r="C82" s="217"/>
      <c r="D82" s="217"/>
      <c r="E82" s="217"/>
      <c r="F82" s="217"/>
      <c r="G82" s="217"/>
      <c r="H82" s="217"/>
      <c r="I82" s="217"/>
      <c r="J82" s="217"/>
      <c r="K82" s="217"/>
    </row>
    <row r="83" spans="2:11" x14ac:dyDescent="0.2">
      <c r="B83" s="228"/>
      <c r="C83" s="503"/>
      <c r="D83" s="503"/>
      <c r="E83" s="503"/>
      <c r="F83" s="503"/>
      <c r="G83" s="503"/>
      <c r="H83" s="503"/>
      <c r="I83" s="503"/>
      <c r="J83" s="503"/>
      <c r="K83" s="228"/>
    </row>
    <row r="84" spans="2:11" ht="28.5" customHeight="1" x14ac:dyDescent="0.2">
      <c r="B84" s="228"/>
      <c r="C84" s="504"/>
      <c r="D84" s="504"/>
      <c r="E84" s="504"/>
      <c r="F84" s="504"/>
      <c r="G84" s="504"/>
      <c r="H84" s="504"/>
      <c r="I84" s="504"/>
      <c r="J84" s="504"/>
      <c r="K84" s="228"/>
    </row>
    <row r="85" spans="2:11" x14ac:dyDescent="0.2">
      <c r="B85" s="493"/>
      <c r="C85" s="493"/>
      <c r="D85" s="493"/>
      <c r="E85" s="493"/>
      <c r="F85" s="493"/>
      <c r="G85" s="493"/>
      <c r="H85" s="493"/>
      <c r="I85" s="493"/>
      <c r="J85" s="493"/>
      <c r="K85" s="493"/>
    </row>
    <row r="86" spans="2:11" x14ac:dyDescent="0.2">
      <c r="B86" s="494"/>
      <c r="C86" s="494"/>
      <c r="D86" s="494"/>
      <c r="E86" s="217"/>
      <c r="F86" s="493"/>
      <c r="G86" s="493"/>
      <c r="H86" s="217"/>
      <c r="I86" s="217"/>
      <c r="J86" s="493"/>
      <c r="K86" s="493"/>
    </row>
    <row r="87" spans="2:11" x14ac:dyDescent="0.2">
      <c r="B87" s="490"/>
      <c r="C87" s="490"/>
      <c r="D87" s="490"/>
      <c r="E87" s="217"/>
      <c r="F87" s="498"/>
      <c r="G87" s="498"/>
      <c r="H87" s="225"/>
      <c r="I87" s="226"/>
      <c r="J87" s="497"/>
      <c r="K87" s="497"/>
    </row>
    <row r="88" spans="2:11" x14ac:dyDescent="0.2">
      <c r="B88" s="490"/>
      <c r="C88" s="490"/>
      <c r="D88" s="490"/>
      <c r="E88" s="217"/>
      <c r="F88" s="498"/>
      <c r="G88" s="498"/>
      <c r="H88" s="225"/>
      <c r="I88" s="226"/>
      <c r="J88" s="497"/>
      <c r="K88" s="497"/>
    </row>
    <row r="89" spans="2:11" x14ac:dyDescent="0.2">
      <c r="B89" s="494"/>
      <c r="C89" s="494"/>
      <c r="D89" s="494"/>
      <c r="E89" s="217"/>
      <c r="F89" s="497"/>
      <c r="G89" s="497"/>
      <c r="H89" s="225"/>
      <c r="I89" s="226"/>
      <c r="J89" s="489"/>
      <c r="K89" s="489"/>
    </row>
    <row r="90" spans="2:11" x14ac:dyDescent="0.2">
      <c r="B90" s="493"/>
      <c r="C90" s="493"/>
      <c r="D90" s="493"/>
      <c r="E90" s="493"/>
      <c r="F90" s="493"/>
      <c r="G90" s="493"/>
      <c r="H90" s="493"/>
      <c r="I90" s="493"/>
      <c r="J90" s="493"/>
      <c r="K90" s="493"/>
    </row>
    <row r="91" spans="2:11" x14ac:dyDescent="0.2">
      <c r="B91" s="494"/>
      <c r="C91" s="494"/>
      <c r="D91" s="494"/>
      <c r="E91" s="217"/>
      <c r="F91" s="493"/>
      <c r="G91" s="493"/>
      <c r="H91" s="217"/>
      <c r="I91" s="217"/>
      <c r="J91" s="493"/>
      <c r="K91" s="493"/>
    </row>
    <row r="92" spans="2:11" ht="28.5" customHeight="1" x14ac:dyDescent="0.2">
      <c r="B92" s="502"/>
      <c r="C92" s="502"/>
      <c r="D92" s="502"/>
      <c r="E92" s="217"/>
      <c r="F92" s="498"/>
      <c r="G92" s="498"/>
      <c r="H92" s="225"/>
      <c r="I92" s="226"/>
      <c r="J92" s="497"/>
      <c r="K92" s="497"/>
    </row>
    <row r="93" spans="2:11" x14ac:dyDescent="0.2">
      <c r="B93" s="500"/>
      <c r="C93" s="501"/>
      <c r="D93" s="501"/>
      <c r="E93" s="217"/>
      <c r="F93" s="498"/>
      <c r="G93" s="498"/>
      <c r="H93" s="225"/>
      <c r="I93" s="226"/>
      <c r="J93" s="497"/>
      <c r="K93" s="497"/>
    </row>
    <row r="94" spans="2:11" x14ac:dyDescent="0.2">
      <c r="B94" s="499"/>
      <c r="C94" s="490"/>
      <c r="D94" s="490"/>
      <c r="E94" s="217"/>
      <c r="F94" s="498"/>
      <c r="G94" s="498"/>
      <c r="H94" s="225"/>
      <c r="I94" s="226"/>
      <c r="J94" s="497"/>
      <c r="K94" s="497"/>
    </row>
    <row r="95" spans="2:11" x14ac:dyDescent="0.2">
      <c r="B95" s="499"/>
      <c r="C95" s="490"/>
      <c r="D95" s="490"/>
      <c r="E95" s="217"/>
      <c r="F95" s="498"/>
      <c r="G95" s="498"/>
      <c r="H95" s="225"/>
      <c r="I95" s="226"/>
      <c r="J95" s="497"/>
      <c r="K95" s="497"/>
    </row>
    <row r="96" spans="2:11" x14ac:dyDescent="0.2">
      <c r="B96" s="494"/>
      <c r="C96" s="494"/>
      <c r="D96" s="494"/>
      <c r="E96" s="217"/>
      <c r="F96" s="497"/>
      <c r="G96" s="497"/>
      <c r="H96" s="225"/>
      <c r="I96" s="226"/>
      <c r="J96" s="489"/>
      <c r="K96" s="489"/>
    </row>
    <row r="97" spans="2:11" x14ac:dyDescent="0.2">
      <c r="B97" s="493"/>
      <c r="C97" s="493"/>
      <c r="D97" s="493"/>
      <c r="E97" s="493"/>
      <c r="F97" s="493"/>
      <c r="G97" s="493"/>
      <c r="H97" s="493"/>
      <c r="I97" s="493"/>
      <c r="J97" s="493"/>
      <c r="K97" s="493"/>
    </row>
    <row r="98" spans="2:11" x14ac:dyDescent="0.2">
      <c r="B98" s="494"/>
      <c r="C98" s="494"/>
      <c r="D98" s="494"/>
      <c r="E98" s="217"/>
      <c r="F98" s="493"/>
      <c r="G98" s="493"/>
      <c r="H98" s="217"/>
      <c r="I98" s="217"/>
      <c r="J98" s="493"/>
      <c r="K98" s="493"/>
    </row>
    <row r="99" spans="2:11" x14ac:dyDescent="0.2">
      <c r="B99" s="490"/>
      <c r="C99" s="490"/>
      <c r="D99" s="490"/>
      <c r="E99" s="217"/>
      <c r="F99" s="498"/>
      <c r="G99" s="498"/>
      <c r="H99" s="225"/>
      <c r="I99" s="226"/>
      <c r="J99" s="497"/>
      <c r="K99" s="497"/>
    </row>
    <row r="100" spans="2:11" x14ac:dyDescent="0.2">
      <c r="B100" s="490"/>
      <c r="C100" s="490"/>
      <c r="D100" s="490"/>
      <c r="E100" s="217"/>
      <c r="F100" s="498"/>
      <c r="G100" s="498"/>
      <c r="H100" s="225"/>
      <c r="I100" s="226"/>
      <c r="J100" s="497"/>
      <c r="K100" s="497"/>
    </row>
    <row r="101" spans="2:11" x14ac:dyDescent="0.2">
      <c r="B101" s="494"/>
      <c r="C101" s="494"/>
      <c r="D101" s="494"/>
      <c r="F101" s="497"/>
      <c r="G101" s="497"/>
      <c r="J101" s="489"/>
      <c r="K101" s="489"/>
    </row>
    <row r="102" spans="2:11" x14ac:dyDescent="0.2">
      <c r="B102" s="495"/>
      <c r="C102" s="495"/>
      <c r="D102" s="495"/>
      <c r="E102" s="495"/>
      <c r="F102" s="495"/>
      <c r="G102" s="495"/>
      <c r="H102" s="495"/>
      <c r="I102" s="495"/>
      <c r="J102" s="495"/>
      <c r="K102" s="495"/>
    </row>
    <row r="103" spans="2:11" x14ac:dyDescent="0.2">
      <c r="B103" s="487"/>
      <c r="C103" s="487"/>
      <c r="D103" s="487"/>
      <c r="E103" s="487"/>
      <c r="F103" s="487"/>
      <c r="G103" s="487"/>
      <c r="H103" s="487"/>
      <c r="I103" s="487"/>
      <c r="J103" s="487"/>
      <c r="K103" s="487"/>
    </row>
    <row r="104" spans="2:11" x14ac:dyDescent="0.2">
      <c r="B104" s="487"/>
      <c r="C104" s="487"/>
      <c r="D104" s="487"/>
      <c r="E104" s="487"/>
      <c r="F104" s="494"/>
      <c r="G104" s="494"/>
      <c r="H104" s="494"/>
      <c r="I104" s="494"/>
      <c r="J104" s="494"/>
      <c r="K104" s="494"/>
    </row>
    <row r="105" spans="2:11" x14ac:dyDescent="0.2">
      <c r="B105" s="490"/>
      <c r="C105" s="490"/>
      <c r="D105" s="490"/>
      <c r="E105" s="490"/>
      <c r="F105" s="496"/>
      <c r="G105" s="493"/>
      <c r="H105" s="493"/>
      <c r="I105" s="497"/>
      <c r="J105" s="497"/>
      <c r="K105" s="497"/>
    </row>
    <row r="106" spans="2:11" x14ac:dyDescent="0.2">
      <c r="B106" s="490"/>
      <c r="C106" s="490"/>
      <c r="D106" s="490"/>
      <c r="E106" s="490"/>
      <c r="F106" s="496"/>
      <c r="G106" s="493"/>
      <c r="H106" s="493"/>
      <c r="I106" s="497"/>
      <c r="J106" s="497"/>
      <c r="K106" s="497"/>
    </row>
    <row r="107" spans="2:11" x14ac:dyDescent="0.2">
      <c r="B107" s="490"/>
      <c r="C107" s="490"/>
      <c r="D107" s="490"/>
      <c r="E107" s="490"/>
      <c r="F107" s="496"/>
      <c r="G107" s="493"/>
      <c r="H107" s="493"/>
      <c r="I107" s="497"/>
      <c r="J107" s="497"/>
      <c r="K107" s="497"/>
    </row>
    <row r="108" spans="2:11" x14ac:dyDescent="0.2">
      <c r="B108" s="490"/>
      <c r="C108" s="490"/>
      <c r="D108" s="490"/>
      <c r="E108" s="490"/>
      <c r="F108" s="505"/>
      <c r="G108" s="505"/>
      <c r="H108" s="505"/>
      <c r="I108" s="497"/>
      <c r="J108" s="497"/>
      <c r="K108" s="497"/>
    </row>
    <row r="109" spans="2:11" x14ac:dyDescent="0.2">
      <c r="B109" s="492"/>
      <c r="C109" s="492"/>
      <c r="D109" s="492"/>
      <c r="E109" s="492"/>
      <c r="F109" s="493"/>
      <c r="G109" s="493"/>
      <c r="H109" s="493"/>
      <c r="I109" s="489"/>
      <c r="J109" s="489"/>
      <c r="K109" s="489"/>
    </row>
    <row r="110" spans="2:11" x14ac:dyDescent="0.2">
      <c r="B110" s="490"/>
      <c r="C110" s="490"/>
      <c r="D110" s="490"/>
      <c r="E110" s="490"/>
      <c r="F110" s="505"/>
      <c r="G110" s="505"/>
      <c r="H110" s="505"/>
      <c r="I110" s="497"/>
      <c r="J110" s="497"/>
      <c r="K110" s="497"/>
    </row>
    <row r="111" spans="2:11" x14ac:dyDescent="0.2">
      <c r="B111" s="494"/>
      <c r="C111" s="494"/>
      <c r="D111" s="494"/>
      <c r="E111" s="494"/>
      <c r="F111" s="493"/>
      <c r="G111" s="493"/>
      <c r="H111" s="493"/>
      <c r="I111" s="489"/>
      <c r="J111" s="489"/>
      <c r="K111" s="489"/>
    </row>
    <row r="112" spans="2:11" x14ac:dyDescent="0.2">
      <c r="B112" s="490"/>
      <c r="C112" s="490"/>
      <c r="D112" s="490"/>
      <c r="E112" s="490"/>
      <c r="F112" s="505"/>
      <c r="G112" s="505"/>
      <c r="H112" s="505"/>
      <c r="I112" s="497"/>
      <c r="J112" s="497"/>
      <c r="K112" s="497"/>
    </row>
    <row r="113" spans="2:11" x14ac:dyDescent="0.2">
      <c r="B113" s="487"/>
      <c r="C113" s="487"/>
      <c r="D113" s="487"/>
      <c r="E113" s="487"/>
      <c r="F113" s="488"/>
      <c r="G113" s="488"/>
      <c r="H113" s="488"/>
      <c r="I113" s="489"/>
      <c r="J113" s="489"/>
      <c r="K113" s="489"/>
    </row>
    <row r="114" spans="2:11" x14ac:dyDescent="0.2">
      <c r="B114" s="229"/>
      <c r="C114" s="229"/>
      <c r="D114" s="229"/>
      <c r="F114" s="230"/>
      <c r="G114" s="230"/>
      <c r="J114" s="231"/>
      <c r="K114" s="231"/>
    </row>
    <row r="116" spans="2:11" x14ac:dyDescent="0.2">
      <c r="B116" s="228"/>
      <c r="C116" s="503"/>
      <c r="D116" s="503"/>
      <c r="E116" s="503"/>
      <c r="F116" s="503"/>
      <c r="G116" s="503"/>
      <c r="H116" s="503"/>
      <c r="I116" s="503"/>
      <c r="J116" s="503"/>
      <c r="K116" s="228"/>
    </row>
    <row r="117" spans="2:11" ht="30" customHeight="1" x14ac:dyDescent="0.2">
      <c r="B117" s="228"/>
      <c r="C117" s="504"/>
      <c r="D117" s="504"/>
      <c r="E117" s="504"/>
      <c r="F117" s="504"/>
      <c r="G117" s="504"/>
      <c r="H117" s="504"/>
      <c r="I117" s="504"/>
      <c r="J117" s="504"/>
      <c r="K117" s="228"/>
    </row>
    <row r="118" spans="2:11" x14ac:dyDescent="0.2">
      <c r="B118" s="493"/>
      <c r="C118" s="493"/>
      <c r="D118" s="493"/>
      <c r="E118" s="493"/>
      <c r="F118" s="493"/>
      <c r="G118" s="493"/>
      <c r="H118" s="493"/>
      <c r="I118" s="493"/>
      <c r="J118" s="493"/>
      <c r="K118" s="493"/>
    </row>
    <row r="119" spans="2:11" x14ac:dyDescent="0.2">
      <c r="B119" s="494"/>
      <c r="C119" s="494"/>
      <c r="D119" s="494"/>
      <c r="E119" s="217"/>
      <c r="F119" s="493"/>
      <c r="G119" s="493"/>
      <c r="H119" s="217"/>
      <c r="I119" s="217"/>
      <c r="J119" s="493"/>
      <c r="K119" s="493"/>
    </row>
    <row r="120" spans="2:11" x14ac:dyDescent="0.2">
      <c r="B120" s="490"/>
      <c r="C120" s="490"/>
      <c r="D120" s="490"/>
      <c r="E120" s="217"/>
      <c r="F120" s="498"/>
      <c r="G120" s="498"/>
      <c r="H120" s="225"/>
      <c r="I120" s="226"/>
      <c r="J120" s="497"/>
      <c r="K120" s="497"/>
    </row>
    <row r="121" spans="2:11" x14ac:dyDescent="0.2">
      <c r="B121" s="490"/>
      <c r="C121" s="490"/>
      <c r="D121" s="490"/>
      <c r="E121" s="217"/>
      <c r="F121" s="498"/>
      <c r="G121" s="498"/>
      <c r="H121" s="225"/>
      <c r="I121" s="226"/>
      <c r="J121" s="497"/>
      <c r="K121" s="497"/>
    </row>
    <row r="122" spans="2:11" x14ac:dyDescent="0.2">
      <c r="B122" s="494"/>
      <c r="C122" s="494"/>
      <c r="D122" s="494"/>
      <c r="E122" s="217"/>
      <c r="F122" s="497"/>
      <c r="G122" s="497"/>
      <c r="H122" s="225"/>
      <c r="I122" s="226"/>
      <c r="J122" s="489"/>
      <c r="K122" s="489"/>
    </row>
    <row r="123" spans="2:11" x14ac:dyDescent="0.2">
      <c r="B123" s="493"/>
      <c r="C123" s="493"/>
      <c r="D123" s="493"/>
      <c r="E123" s="493"/>
      <c r="F123" s="493"/>
      <c r="G123" s="493"/>
      <c r="H123" s="493"/>
      <c r="I123" s="493"/>
      <c r="J123" s="493"/>
      <c r="K123" s="493"/>
    </row>
    <row r="124" spans="2:11" x14ac:dyDescent="0.2">
      <c r="B124" s="494"/>
      <c r="C124" s="494"/>
      <c r="D124" s="494"/>
      <c r="E124" s="217"/>
      <c r="F124" s="493"/>
      <c r="G124" s="493"/>
      <c r="H124" s="217"/>
      <c r="I124" s="217"/>
      <c r="J124" s="493"/>
      <c r="K124" s="493"/>
    </row>
    <row r="125" spans="2:11" x14ac:dyDescent="0.2">
      <c r="B125" s="502"/>
      <c r="C125" s="502"/>
      <c r="D125" s="502"/>
      <c r="E125" s="217"/>
      <c r="F125" s="508"/>
      <c r="G125" s="508"/>
      <c r="H125" s="227"/>
      <c r="I125" s="226"/>
      <c r="J125" s="497"/>
      <c r="K125" s="497"/>
    </row>
    <row r="126" spans="2:11" x14ac:dyDescent="0.2">
      <c r="B126" s="500"/>
      <c r="C126" s="501"/>
      <c r="D126" s="501"/>
      <c r="E126" s="217"/>
      <c r="F126" s="508"/>
      <c r="G126" s="508"/>
      <c r="H126" s="227"/>
      <c r="I126" s="226"/>
      <c r="J126" s="497"/>
      <c r="K126" s="497"/>
    </row>
    <row r="127" spans="2:11" x14ac:dyDescent="0.2">
      <c r="B127" s="499"/>
      <c r="C127" s="490"/>
      <c r="D127" s="490"/>
      <c r="E127" s="217"/>
      <c r="F127" s="508"/>
      <c r="G127" s="508"/>
      <c r="H127" s="227"/>
      <c r="I127" s="226"/>
      <c r="J127" s="497"/>
      <c r="K127" s="497"/>
    </row>
    <row r="128" spans="2:11" x14ac:dyDescent="0.2">
      <c r="B128" s="499"/>
      <c r="C128" s="499"/>
      <c r="D128" s="499"/>
      <c r="E128" s="217"/>
      <c r="F128" s="507"/>
      <c r="G128" s="507"/>
      <c r="H128" s="225"/>
      <c r="I128" s="226"/>
      <c r="J128" s="497"/>
      <c r="K128" s="497"/>
    </row>
    <row r="129" spans="2:11" ht="24.75" customHeight="1" x14ac:dyDescent="0.2">
      <c r="B129" s="499"/>
      <c r="C129" s="490"/>
      <c r="D129" s="490"/>
      <c r="E129" s="217"/>
      <c r="F129" s="497"/>
      <c r="G129" s="497"/>
      <c r="H129" s="227"/>
      <c r="I129" s="226"/>
      <c r="J129" s="497"/>
      <c r="K129" s="497"/>
    </row>
    <row r="130" spans="2:11" x14ac:dyDescent="0.2">
      <c r="B130" s="494"/>
      <c r="C130" s="494"/>
      <c r="D130" s="494"/>
      <c r="E130" s="217"/>
      <c r="F130" s="497"/>
      <c r="G130" s="497"/>
      <c r="H130" s="225"/>
      <c r="I130" s="226"/>
      <c r="J130" s="489"/>
      <c r="K130" s="489"/>
    </row>
    <row r="131" spans="2:11" x14ac:dyDescent="0.2">
      <c r="B131" s="493"/>
      <c r="C131" s="493"/>
      <c r="D131" s="493"/>
      <c r="E131" s="493"/>
      <c r="F131" s="493"/>
      <c r="G131" s="493"/>
      <c r="H131" s="493"/>
      <c r="I131" s="493"/>
      <c r="J131" s="493"/>
      <c r="K131" s="493"/>
    </row>
    <row r="132" spans="2:11" x14ac:dyDescent="0.2">
      <c r="B132" s="494"/>
      <c r="C132" s="494"/>
      <c r="D132" s="494"/>
      <c r="E132" s="217"/>
      <c r="F132" s="493"/>
      <c r="G132" s="493"/>
      <c r="H132" s="217"/>
      <c r="I132" s="217"/>
      <c r="J132" s="493"/>
      <c r="K132" s="493"/>
    </row>
    <row r="133" spans="2:11" x14ac:dyDescent="0.2">
      <c r="B133" s="490"/>
      <c r="C133" s="490"/>
      <c r="D133" s="490"/>
      <c r="E133" s="217"/>
      <c r="F133" s="498"/>
      <c r="G133" s="498"/>
      <c r="H133" s="225"/>
      <c r="I133" s="226"/>
      <c r="J133" s="497"/>
      <c r="K133" s="497"/>
    </row>
    <row r="134" spans="2:11" x14ac:dyDescent="0.2">
      <c r="B134" s="490"/>
      <c r="C134" s="490"/>
      <c r="D134" s="490"/>
      <c r="E134" s="217"/>
      <c r="F134" s="498"/>
      <c r="G134" s="498"/>
      <c r="H134" s="225"/>
      <c r="I134" s="226"/>
      <c r="J134" s="497"/>
      <c r="K134" s="497"/>
    </row>
    <row r="135" spans="2:11" x14ac:dyDescent="0.2">
      <c r="B135" s="494"/>
      <c r="C135" s="494"/>
      <c r="D135" s="494"/>
      <c r="F135" s="497"/>
      <c r="G135" s="497"/>
      <c r="J135" s="489"/>
      <c r="K135" s="489"/>
    </row>
    <row r="136" spans="2:11" x14ac:dyDescent="0.2">
      <c r="B136" s="495"/>
      <c r="C136" s="495"/>
      <c r="D136" s="495"/>
      <c r="E136" s="495"/>
      <c r="F136" s="495"/>
      <c r="G136" s="495"/>
      <c r="H136" s="495"/>
      <c r="I136" s="495"/>
      <c r="J136" s="495"/>
      <c r="K136" s="495"/>
    </row>
    <row r="137" spans="2:11" x14ac:dyDescent="0.2">
      <c r="B137" s="487"/>
      <c r="C137" s="487"/>
      <c r="D137" s="487"/>
      <c r="E137" s="487"/>
      <c r="F137" s="487"/>
      <c r="G137" s="487"/>
      <c r="H137" s="487"/>
      <c r="I137" s="487"/>
      <c r="J137" s="487"/>
      <c r="K137" s="487"/>
    </row>
    <row r="138" spans="2:11" x14ac:dyDescent="0.2">
      <c r="B138" s="487"/>
      <c r="C138" s="487"/>
      <c r="D138" s="487"/>
      <c r="E138" s="487"/>
      <c r="F138" s="494"/>
      <c r="G138" s="494"/>
      <c r="H138" s="494"/>
      <c r="I138" s="494"/>
      <c r="J138" s="494"/>
      <c r="K138" s="494"/>
    </row>
    <row r="139" spans="2:11" x14ac:dyDescent="0.2">
      <c r="B139" s="490"/>
      <c r="C139" s="490"/>
      <c r="D139" s="490"/>
      <c r="E139" s="490"/>
      <c r="F139" s="496"/>
      <c r="G139" s="493"/>
      <c r="H139" s="493"/>
      <c r="I139" s="497"/>
      <c r="J139" s="497"/>
      <c r="K139" s="497"/>
    </row>
    <row r="140" spans="2:11" x14ac:dyDescent="0.2">
      <c r="B140" s="490"/>
      <c r="C140" s="490"/>
      <c r="D140" s="490"/>
      <c r="E140" s="490"/>
      <c r="F140" s="496"/>
      <c r="G140" s="493"/>
      <c r="H140" s="493"/>
      <c r="I140" s="497"/>
      <c r="J140" s="497"/>
      <c r="K140" s="497"/>
    </row>
    <row r="141" spans="2:11" x14ac:dyDescent="0.2">
      <c r="B141" s="490"/>
      <c r="C141" s="490"/>
      <c r="D141" s="490"/>
      <c r="E141" s="490"/>
      <c r="F141" s="496"/>
      <c r="G141" s="493"/>
      <c r="H141" s="493"/>
      <c r="I141" s="497"/>
      <c r="J141" s="497"/>
      <c r="K141" s="497"/>
    </row>
    <row r="142" spans="2:11" x14ac:dyDescent="0.2">
      <c r="B142" s="490"/>
      <c r="C142" s="490"/>
      <c r="D142" s="490"/>
      <c r="E142" s="490"/>
      <c r="F142" s="505"/>
      <c r="G142" s="505"/>
      <c r="H142" s="505"/>
      <c r="I142" s="497"/>
      <c r="J142" s="497"/>
      <c r="K142" s="497"/>
    </row>
    <row r="143" spans="2:11" x14ac:dyDescent="0.2">
      <c r="B143" s="492"/>
      <c r="C143" s="492"/>
      <c r="D143" s="492"/>
      <c r="E143" s="492"/>
      <c r="F143" s="493"/>
      <c r="G143" s="493"/>
      <c r="H143" s="493"/>
      <c r="I143" s="489"/>
      <c r="J143" s="489"/>
      <c r="K143" s="489"/>
    </row>
    <row r="144" spans="2:11" x14ac:dyDescent="0.2">
      <c r="B144" s="490"/>
      <c r="C144" s="490"/>
      <c r="D144" s="490"/>
      <c r="E144" s="490"/>
      <c r="F144" s="505"/>
      <c r="G144" s="505"/>
      <c r="H144" s="505"/>
      <c r="I144" s="497"/>
      <c r="J144" s="497"/>
      <c r="K144" s="497"/>
    </row>
    <row r="145" spans="2:11" x14ac:dyDescent="0.2">
      <c r="B145" s="494"/>
      <c r="C145" s="494"/>
      <c r="D145" s="494"/>
      <c r="E145" s="494"/>
      <c r="F145" s="493"/>
      <c r="G145" s="493"/>
      <c r="H145" s="493"/>
      <c r="I145" s="489"/>
      <c r="J145" s="489"/>
      <c r="K145" s="489"/>
    </row>
    <row r="146" spans="2:11" x14ac:dyDescent="0.2">
      <c r="B146" s="490"/>
      <c r="C146" s="490"/>
      <c r="D146" s="490"/>
      <c r="E146" s="490"/>
      <c r="F146" s="505"/>
      <c r="G146" s="505"/>
      <c r="H146" s="505"/>
      <c r="I146" s="497"/>
      <c r="J146" s="497"/>
      <c r="K146" s="497"/>
    </row>
    <row r="147" spans="2:11" x14ac:dyDescent="0.2">
      <c r="B147" s="487"/>
      <c r="C147" s="487"/>
      <c r="D147" s="487"/>
      <c r="E147" s="487"/>
      <c r="F147" s="488"/>
      <c r="G147" s="488"/>
      <c r="H147" s="488"/>
      <c r="I147" s="489"/>
      <c r="J147" s="489"/>
      <c r="K147" s="489"/>
    </row>
    <row r="148" spans="2:11" x14ac:dyDescent="0.2">
      <c r="B148" s="229"/>
      <c r="C148" s="229"/>
      <c r="D148" s="229"/>
      <c r="E148" s="229"/>
      <c r="F148" s="227"/>
      <c r="G148" s="227"/>
      <c r="H148" s="227"/>
      <c r="I148" s="231"/>
      <c r="J148" s="231"/>
      <c r="K148" s="231"/>
    </row>
    <row r="149" spans="2:11" x14ac:dyDescent="0.2">
      <c r="B149" s="227"/>
      <c r="C149" s="227"/>
      <c r="D149" s="227"/>
      <c r="E149" s="227"/>
      <c r="F149" s="232"/>
      <c r="G149" s="232"/>
      <c r="H149" s="232"/>
      <c r="I149" s="230"/>
      <c r="J149" s="230"/>
      <c r="K149" s="230"/>
    </row>
    <row r="150" spans="2:11" x14ac:dyDescent="0.2">
      <c r="B150" s="228"/>
      <c r="C150" s="503"/>
      <c r="D150" s="503"/>
      <c r="E150" s="503"/>
      <c r="F150" s="503"/>
      <c r="G150" s="503"/>
      <c r="H150" s="503"/>
      <c r="I150" s="503"/>
      <c r="J150" s="503"/>
      <c r="K150" s="228"/>
    </row>
    <row r="151" spans="2:11" ht="29.25" customHeight="1" x14ac:dyDescent="0.2">
      <c r="B151" s="228"/>
      <c r="C151" s="504"/>
      <c r="D151" s="504"/>
      <c r="E151" s="504"/>
      <c r="F151" s="504"/>
      <c r="G151" s="504"/>
      <c r="H151" s="504"/>
      <c r="I151" s="504"/>
      <c r="J151" s="504"/>
      <c r="K151" s="228"/>
    </row>
    <row r="152" spans="2:11" x14ac:dyDescent="0.2">
      <c r="B152" s="493"/>
      <c r="C152" s="493"/>
      <c r="D152" s="493"/>
      <c r="E152" s="493"/>
      <c r="F152" s="493"/>
      <c r="G152" s="493"/>
      <c r="H152" s="493"/>
      <c r="I152" s="493"/>
      <c r="J152" s="493"/>
      <c r="K152" s="493"/>
    </row>
    <row r="153" spans="2:11" x14ac:dyDescent="0.2">
      <c r="B153" s="494"/>
      <c r="C153" s="494"/>
      <c r="D153" s="494"/>
      <c r="E153" s="217"/>
      <c r="F153" s="493"/>
      <c r="G153" s="493"/>
      <c r="H153" s="217"/>
      <c r="I153" s="217"/>
      <c r="J153" s="493"/>
      <c r="K153" s="493"/>
    </row>
    <row r="154" spans="2:11" x14ac:dyDescent="0.2">
      <c r="B154" s="490"/>
      <c r="C154" s="490"/>
      <c r="D154" s="490"/>
      <c r="E154" s="217"/>
      <c r="F154" s="498"/>
      <c r="G154" s="498"/>
      <c r="H154" s="225"/>
      <c r="I154" s="226"/>
      <c r="J154" s="497"/>
      <c r="K154" s="497"/>
    </row>
    <row r="155" spans="2:11" x14ac:dyDescent="0.2">
      <c r="B155" s="490"/>
      <c r="C155" s="490"/>
      <c r="D155" s="490"/>
      <c r="E155" s="217"/>
      <c r="F155" s="498"/>
      <c r="G155" s="498"/>
      <c r="H155" s="225"/>
      <c r="I155" s="226"/>
      <c r="J155" s="497"/>
      <c r="K155" s="497"/>
    </row>
    <row r="156" spans="2:11" x14ac:dyDescent="0.2">
      <c r="B156" s="494"/>
      <c r="C156" s="494"/>
      <c r="D156" s="494"/>
      <c r="E156" s="217"/>
      <c r="F156" s="497"/>
      <c r="G156" s="497"/>
      <c r="H156" s="225"/>
      <c r="I156" s="226"/>
      <c r="J156" s="489"/>
      <c r="K156" s="489"/>
    </row>
    <row r="157" spans="2:11" x14ac:dyDescent="0.2">
      <c r="B157" s="493"/>
      <c r="C157" s="493"/>
      <c r="D157" s="493"/>
      <c r="E157" s="493"/>
      <c r="F157" s="493"/>
      <c r="G157" s="493"/>
      <c r="H157" s="493"/>
      <c r="I157" s="493"/>
      <c r="J157" s="493"/>
      <c r="K157" s="493"/>
    </row>
    <row r="158" spans="2:11" x14ac:dyDescent="0.2">
      <c r="B158" s="494"/>
      <c r="C158" s="494"/>
      <c r="D158" s="494"/>
      <c r="E158" s="217"/>
      <c r="F158" s="493"/>
      <c r="G158" s="493"/>
      <c r="H158" s="217"/>
      <c r="I158" s="217"/>
      <c r="J158" s="493"/>
      <c r="K158" s="493"/>
    </row>
    <row r="159" spans="2:11" x14ac:dyDescent="0.2">
      <c r="B159" s="502"/>
      <c r="C159" s="502"/>
      <c r="D159" s="502"/>
      <c r="E159" s="217"/>
      <c r="F159" s="498"/>
      <c r="G159" s="498"/>
      <c r="H159" s="225"/>
      <c r="I159" s="226"/>
      <c r="J159" s="497"/>
      <c r="K159" s="497"/>
    </row>
    <row r="160" spans="2:11" ht="27.75" customHeight="1" x14ac:dyDescent="0.2">
      <c r="B160" s="500"/>
      <c r="C160" s="501"/>
      <c r="D160" s="501"/>
      <c r="E160" s="217"/>
      <c r="F160" s="498"/>
      <c r="G160" s="498"/>
      <c r="H160" s="225"/>
      <c r="I160" s="226"/>
      <c r="J160" s="497"/>
      <c r="K160" s="497"/>
    </row>
    <row r="161" spans="2:11" x14ac:dyDescent="0.2">
      <c r="B161" s="500"/>
      <c r="C161" s="501"/>
      <c r="D161" s="501"/>
      <c r="E161" s="217"/>
      <c r="F161" s="498"/>
      <c r="G161" s="498"/>
      <c r="H161" s="225"/>
      <c r="I161" s="226"/>
      <c r="J161" s="497"/>
      <c r="K161" s="497"/>
    </row>
    <row r="162" spans="2:11" x14ac:dyDescent="0.2">
      <c r="B162" s="499"/>
      <c r="C162" s="490"/>
      <c r="D162" s="490"/>
      <c r="E162" s="217"/>
      <c r="F162" s="498"/>
      <c r="G162" s="498"/>
      <c r="H162" s="225"/>
      <c r="I162" s="226"/>
      <c r="J162" s="497"/>
      <c r="K162" s="497"/>
    </row>
    <row r="163" spans="2:11" x14ac:dyDescent="0.2">
      <c r="B163" s="499"/>
      <c r="C163" s="490"/>
      <c r="D163" s="490"/>
      <c r="E163" s="217"/>
      <c r="F163" s="498"/>
      <c r="G163" s="498"/>
      <c r="H163" s="225"/>
      <c r="I163" s="226"/>
      <c r="J163" s="497"/>
      <c r="K163" s="497"/>
    </row>
    <row r="164" spans="2:11" x14ac:dyDescent="0.2">
      <c r="B164" s="494"/>
      <c r="C164" s="494"/>
      <c r="D164" s="494"/>
      <c r="E164" s="217"/>
      <c r="F164" s="497"/>
      <c r="G164" s="497"/>
      <c r="H164" s="225"/>
      <c r="I164" s="226"/>
      <c r="J164" s="489"/>
      <c r="K164" s="489"/>
    </row>
    <row r="165" spans="2:11" x14ac:dyDescent="0.2">
      <c r="B165" s="493"/>
      <c r="C165" s="493"/>
      <c r="D165" s="493"/>
      <c r="E165" s="493"/>
      <c r="F165" s="493"/>
      <c r="G165" s="493"/>
      <c r="H165" s="493"/>
      <c r="I165" s="493"/>
      <c r="J165" s="493"/>
      <c r="K165" s="493"/>
    </row>
    <row r="166" spans="2:11" x14ac:dyDescent="0.2">
      <c r="B166" s="494"/>
      <c r="C166" s="494"/>
      <c r="D166" s="494"/>
      <c r="E166" s="217"/>
      <c r="F166" s="493"/>
      <c r="G166" s="493"/>
      <c r="H166" s="217"/>
      <c r="I166" s="217"/>
      <c r="J166" s="493"/>
      <c r="K166" s="493"/>
    </row>
    <row r="167" spans="2:11" x14ac:dyDescent="0.2">
      <c r="B167" s="490"/>
      <c r="C167" s="490"/>
      <c r="D167" s="490"/>
      <c r="E167" s="217"/>
      <c r="F167" s="498"/>
      <c r="G167" s="498"/>
      <c r="H167" s="225"/>
      <c r="I167" s="226"/>
      <c r="J167" s="497"/>
      <c r="K167" s="497"/>
    </row>
    <row r="168" spans="2:11" x14ac:dyDescent="0.2">
      <c r="B168" s="490"/>
      <c r="C168" s="490"/>
      <c r="D168" s="490"/>
      <c r="E168" s="217"/>
      <c r="F168" s="498"/>
      <c r="G168" s="498"/>
      <c r="H168" s="225"/>
      <c r="I168" s="226"/>
      <c r="J168" s="497"/>
      <c r="K168" s="497"/>
    </row>
    <row r="169" spans="2:11" x14ac:dyDescent="0.2">
      <c r="B169" s="494"/>
      <c r="C169" s="494"/>
      <c r="D169" s="494"/>
      <c r="F169" s="497"/>
      <c r="G169" s="497"/>
      <c r="J169" s="489"/>
      <c r="K169" s="489"/>
    </row>
    <row r="170" spans="2:11" x14ac:dyDescent="0.2">
      <c r="B170" s="495"/>
      <c r="C170" s="495"/>
      <c r="D170" s="495"/>
      <c r="E170" s="495"/>
      <c r="F170" s="495"/>
      <c r="G170" s="495"/>
      <c r="H170" s="495"/>
      <c r="I170" s="495"/>
      <c r="J170" s="495"/>
      <c r="K170" s="495"/>
    </row>
    <row r="171" spans="2:11" x14ac:dyDescent="0.2">
      <c r="B171" s="487"/>
      <c r="C171" s="487"/>
      <c r="D171" s="487"/>
      <c r="E171" s="487"/>
      <c r="F171" s="487"/>
      <c r="G171" s="487"/>
      <c r="H171" s="487"/>
      <c r="I171" s="487"/>
      <c r="J171" s="487"/>
      <c r="K171" s="487"/>
    </row>
    <row r="172" spans="2:11" x14ac:dyDescent="0.2">
      <c r="B172" s="487"/>
      <c r="C172" s="487"/>
      <c r="D172" s="487"/>
      <c r="E172" s="487"/>
      <c r="F172" s="494"/>
      <c r="G172" s="494"/>
      <c r="H172" s="494"/>
      <c r="I172" s="494"/>
      <c r="J172" s="494"/>
      <c r="K172" s="494"/>
    </row>
    <row r="173" spans="2:11" x14ac:dyDescent="0.2">
      <c r="B173" s="490"/>
      <c r="C173" s="490"/>
      <c r="D173" s="490"/>
      <c r="E173" s="490"/>
      <c r="F173" s="496"/>
      <c r="G173" s="493"/>
      <c r="H173" s="493"/>
      <c r="I173" s="497"/>
      <c r="J173" s="497"/>
      <c r="K173" s="497"/>
    </row>
    <row r="174" spans="2:11" x14ac:dyDescent="0.2">
      <c r="B174" s="490"/>
      <c r="C174" s="490"/>
      <c r="D174" s="490"/>
      <c r="E174" s="490"/>
      <c r="F174" s="496"/>
      <c r="G174" s="493"/>
      <c r="H174" s="493"/>
      <c r="I174" s="497"/>
      <c r="J174" s="497"/>
      <c r="K174" s="497"/>
    </row>
    <row r="175" spans="2:11" x14ac:dyDescent="0.2">
      <c r="B175" s="490"/>
      <c r="C175" s="490"/>
      <c r="D175" s="490"/>
      <c r="E175" s="490"/>
      <c r="F175" s="496"/>
      <c r="G175" s="493"/>
      <c r="H175" s="493"/>
      <c r="I175" s="497"/>
      <c r="J175" s="497"/>
      <c r="K175" s="497"/>
    </row>
    <row r="176" spans="2:11" x14ac:dyDescent="0.2">
      <c r="B176" s="490"/>
      <c r="C176" s="490"/>
      <c r="D176" s="490"/>
      <c r="E176" s="490"/>
      <c r="F176" s="505"/>
      <c r="G176" s="505"/>
      <c r="H176" s="505"/>
      <c r="I176" s="497"/>
      <c r="J176" s="497"/>
      <c r="K176" s="497"/>
    </row>
    <row r="177" spans="2:11" x14ac:dyDescent="0.2">
      <c r="B177" s="492"/>
      <c r="C177" s="492"/>
      <c r="D177" s="492"/>
      <c r="E177" s="492"/>
      <c r="F177" s="493"/>
      <c r="G177" s="493"/>
      <c r="H177" s="493"/>
      <c r="I177" s="489"/>
      <c r="J177" s="489"/>
      <c r="K177" s="489"/>
    </row>
    <row r="178" spans="2:11" x14ac:dyDescent="0.2">
      <c r="B178" s="490"/>
      <c r="C178" s="490"/>
      <c r="D178" s="490"/>
      <c r="E178" s="490"/>
      <c r="F178" s="505"/>
      <c r="G178" s="505"/>
      <c r="H178" s="505"/>
      <c r="I178" s="497"/>
      <c r="J178" s="497"/>
      <c r="K178" s="497"/>
    </row>
    <row r="179" spans="2:11" x14ac:dyDescent="0.2">
      <c r="B179" s="494"/>
      <c r="C179" s="494"/>
      <c r="D179" s="494"/>
      <c r="E179" s="494"/>
      <c r="F179" s="493"/>
      <c r="G179" s="493"/>
      <c r="H179" s="493"/>
      <c r="I179" s="489"/>
      <c r="J179" s="489"/>
      <c r="K179" s="489"/>
    </row>
    <row r="180" spans="2:11" x14ac:dyDescent="0.2">
      <c r="B180" s="490"/>
      <c r="C180" s="490"/>
      <c r="D180" s="490"/>
      <c r="E180" s="490"/>
      <c r="F180" s="505"/>
      <c r="G180" s="505"/>
      <c r="H180" s="505"/>
      <c r="I180" s="497"/>
      <c r="J180" s="497"/>
      <c r="K180" s="497"/>
    </row>
    <row r="181" spans="2:11" x14ac:dyDescent="0.2">
      <c r="B181" s="487"/>
      <c r="C181" s="487"/>
      <c r="D181" s="487"/>
      <c r="E181" s="487"/>
      <c r="F181" s="488"/>
      <c r="G181" s="488"/>
      <c r="H181" s="488"/>
      <c r="I181" s="489"/>
      <c r="J181" s="489"/>
      <c r="K181" s="489"/>
    </row>
    <row r="182" spans="2:11" x14ac:dyDescent="0.2">
      <c r="B182" s="233"/>
      <c r="C182" s="233"/>
      <c r="D182" s="233"/>
      <c r="E182" s="233"/>
      <c r="F182" s="234"/>
      <c r="G182" s="234"/>
      <c r="H182" s="234"/>
      <c r="I182" s="235"/>
      <c r="J182" s="235"/>
      <c r="K182" s="235"/>
    </row>
    <row r="183" spans="2:11" x14ac:dyDescent="0.2">
      <c r="B183" s="228"/>
      <c r="C183" s="503"/>
      <c r="D183" s="503"/>
      <c r="E183" s="503"/>
      <c r="F183" s="503"/>
      <c r="G183" s="503"/>
      <c r="H183" s="503"/>
      <c r="I183" s="503"/>
      <c r="J183" s="503"/>
      <c r="K183" s="228"/>
    </row>
    <row r="184" spans="2:11" x14ac:dyDescent="0.2">
      <c r="B184" s="228"/>
      <c r="C184" s="504"/>
      <c r="D184" s="504"/>
      <c r="E184" s="504"/>
      <c r="F184" s="504"/>
      <c r="G184" s="504"/>
      <c r="H184" s="504"/>
      <c r="I184" s="504"/>
      <c r="J184" s="504"/>
      <c r="K184" s="228"/>
    </row>
    <row r="185" spans="2:11" x14ac:dyDescent="0.2">
      <c r="B185" s="493"/>
      <c r="C185" s="493"/>
      <c r="D185" s="493"/>
      <c r="E185" s="493"/>
      <c r="F185" s="493"/>
      <c r="G185" s="493"/>
      <c r="H185" s="493"/>
      <c r="I185" s="493"/>
      <c r="J185" s="493"/>
      <c r="K185" s="493"/>
    </row>
    <row r="186" spans="2:11" x14ac:dyDescent="0.2">
      <c r="B186" s="494"/>
      <c r="C186" s="494"/>
      <c r="D186" s="494"/>
      <c r="E186" s="217"/>
      <c r="F186" s="493"/>
      <c r="G186" s="493"/>
      <c r="H186" s="217"/>
      <c r="I186" s="217"/>
      <c r="J186" s="217"/>
      <c r="K186" s="217"/>
    </row>
    <row r="187" spans="2:11" x14ac:dyDescent="0.2">
      <c r="B187" s="490"/>
      <c r="C187" s="490"/>
      <c r="D187" s="490"/>
      <c r="E187" s="217"/>
      <c r="F187" s="498"/>
      <c r="G187" s="498"/>
      <c r="H187" s="225"/>
      <c r="I187" s="226"/>
      <c r="J187" s="497"/>
      <c r="K187" s="497"/>
    </row>
    <row r="188" spans="2:11" x14ac:dyDescent="0.2">
      <c r="B188" s="490"/>
      <c r="C188" s="490"/>
      <c r="D188" s="490"/>
      <c r="E188" s="217"/>
      <c r="F188" s="498"/>
      <c r="G188" s="498"/>
      <c r="H188" s="225"/>
      <c r="I188" s="226"/>
      <c r="J188" s="497"/>
      <c r="K188" s="497"/>
    </row>
    <row r="189" spans="2:11" x14ac:dyDescent="0.2">
      <c r="B189" s="494"/>
      <c r="C189" s="494"/>
      <c r="D189" s="494"/>
      <c r="E189" s="217"/>
      <c r="F189" s="497"/>
      <c r="G189" s="497"/>
      <c r="H189" s="225"/>
      <c r="I189" s="226"/>
      <c r="J189" s="489"/>
      <c r="K189" s="489"/>
    </row>
    <row r="190" spans="2:11" x14ac:dyDescent="0.2"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</row>
    <row r="191" spans="2:11" x14ac:dyDescent="0.2">
      <c r="B191" s="494"/>
      <c r="C191" s="494"/>
      <c r="D191" s="494"/>
      <c r="E191" s="217"/>
      <c r="F191" s="493"/>
      <c r="G191" s="493"/>
      <c r="H191" s="217"/>
      <c r="I191" s="217"/>
      <c r="J191" s="217"/>
      <c r="K191" s="217"/>
    </row>
    <row r="192" spans="2:11" x14ac:dyDescent="0.2">
      <c r="B192" s="502"/>
      <c r="C192" s="502"/>
      <c r="D192" s="502"/>
      <c r="E192" s="217"/>
      <c r="F192" s="498"/>
      <c r="G192" s="498"/>
      <c r="H192" s="225"/>
      <c r="I192" s="226"/>
      <c r="J192" s="497"/>
      <c r="K192" s="497"/>
    </row>
    <row r="193" spans="2:11" x14ac:dyDescent="0.2">
      <c r="B193" s="500"/>
      <c r="C193" s="501"/>
      <c r="D193" s="501"/>
      <c r="E193" s="217"/>
      <c r="F193" s="498"/>
      <c r="G193" s="498"/>
      <c r="H193" s="225"/>
      <c r="I193" s="226"/>
      <c r="J193" s="497"/>
      <c r="K193" s="497"/>
    </row>
    <row r="194" spans="2:11" x14ac:dyDescent="0.2">
      <c r="B194" s="499"/>
      <c r="C194" s="490"/>
      <c r="D194" s="490"/>
      <c r="E194" s="217"/>
      <c r="F194" s="498"/>
      <c r="G194" s="498"/>
      <c r="H194" s="225"/>
      <c r="I194" s="226"/>
      <c r="J194" s="497"/>
      <c r="K194" s="497"/>
    </row>
    <row r="195" spans="2:11" x14ac:dyDescent="0.2">
      <c r="B195" s="499"/>
      <c r="C195" s="490"/>
      <c r="D195" s="490"/>
      <c r="E195" s="217"/>
      <c r="F195" s="498"/>
      <c r="G195" s="498"/>
      <c r="H195" s="225"/>
      <c r="I195" s="226"/>
      <c r="J195" s="497"/>
      <c r="K195" s="497"/>
    </row>
    <row r="196" spans="2:11" x14ac:dyDescent="0.2">
      <c r="B196" s="494"/>
      <c r="C196" s="494"/>
      <c r="D196" s="494"/>
      <c r="E196" s="217"/>
      <c r="F196" s="497"/>
      <c r="G196" s="497"/>
      <c r="H196" s="225"/>
      <c r="I196" s="226"/>
      <c r="J196" s="489"/>
      <c r="K196" s="489"/>
    </row>
    <row r="197" spans="2:11" x14ac:dyDescent="0.2">
      <c r="B197" s="493"/>
      <c r="C197" s="493"/>
      <c r="D197" s="493"/>
      <c r="E197" s="493"/>
      <c r="F197" s="493"/>
      <c r="G197" s="493"/>
      <c r="H197" s="493"/>
      <c r="I197" s="493"/>
      <c r="J197" s="493"/>
      <c r="K197" s="493"/>
    </row>
    <row r="198" spans="2:11" x14ac:dyDescent="0.2">
      <c r="B198" s="494"/>
      <c r="C198" s="494"/>
      <c r="D198" s="494"/>
      <c r="E198" s="217"/>
      <c r="F198" s="493"/>
      <c r="G198" s="493"/>
      <c r="H198" s="217"/>
      <c r="I198" s="217"/>
      <c r="J198" s="493"/>
      <c r="K198" s="493"/>
    </row>
    <row r="199" spans="2:11" x14ac:dyDescent="0.2">
      <c r="B199" s="490"/>
      <c r="C199" s="490"/>
      <c r="D199" s="490"/>
      <c r="E199" s="217"/>
      <c r="F199" s="498"/>
      <c r="G199" s="498"/>
      <c r="H199" s="225"/>
      <c r="I199" s="226"/>
      <c r="J199" s="497"/>
      <c r="K199" s="497"/>
    </row>
    <row r="200" spans="2:11" x14ac:dyDescent="0.2">
      <c r="B200" s="490"/>
      <c r="C200" s="490"/>
      <c r="D200" s="490"/>
      <c r="E200" s="217"/>
      <c r="F200" s="498"/>
      <c r="G200" s="498"/>
      <c r="H200" s="225"/>
      <c r="I200" s="226"/>
      <c r="J200" s="226"/>
      <c r="K200" s="226"/>
    </row>
    <row r="201" spans="2:11" x14ac:dyDescent="0.2">
      <c r="B201" s="494"/>
      <c r="C201" s="494"/>
      <c r="D201" s="494"/>
      <c r="F201" s="497"/>
      <c r="G201" s="497"/>
      <c r="J201" s="489"/>
      <c r="K201" s="489"/>
    </row>
    <row r="202" spans="2:11" x14ac:dyDescent="0.2">
      <c r="B202" s="495"/>
      <c r="C202" s="495"/>
      <c r="D202" s="495"/>
      <c r="E202" s="495"/>
      <c r="F202" s="495"/>
      <c r="G202" s="495"/>
      <c r="H202" s="495"/>
      <c r="I202" s="495"/>
      <c r="J202" s="495"/>
      <c r="K202" s="495"/>
    </row>
    <row r="203" spans="2:11" x14ac:dyDescent="0.2">
      <c r="B203" s="487"/>
      <c r="C203" s="487"/>
      <c r="D203" s="487"/>
      <c r="E203" s="487"/>
      <c r="F203" s="487"/>
      <c r="G203" s="487"/>
      <c r="H203" s="487"/>
      <c r="I203" s="487"/>
      <c r="J203" s="487"/>
      <c r="K203" s="487"/>
    </row>
    <row r="204" spans="2:11" x14ac:dyDescent="0.2">
      <c r="B204" s="487"/>
      <c r="C204" s="487"/>
      <c r="D204" s="487"/>
      <c r="E204" s="487"/>
      <c r="F204" s="494"/>
      <c r="G204" s="494"/>
      <c r="H204" s="494"/>
      <c r="I204" s="494"/>
      <c r="J204" s="494"/>
      <c r="K204" s="494"/>
    </row>
    <row r="205" spans="2:11" x14ac:dyDescent="0.2">
      <c r="B205" s="490"/>
      <c r="C205" s="490"/>
      <c r="D205" s="490"/>
      <c r="E205" s="490"/>
      <c r="F205" s="496"/>
      <c r="G205" s="493"/>
      <c r="H205" s="493"/>
      <c r="I205" s="497"/>
      <c r="J205" s="497"/>
      <c r="K205" s="497"/>
    </row>
    <row r="206" spans="2:11" x14ac:dyDescent="0.2">
      <c r="B206" s="490"/>
      <c r="C206" s="490"/>
      <c r="D206" s="490"/>
      <c r="E206" s="490"/>
      <c r="F206" s="496"/>
      <c r="G206" s="493"/>
      <c r="H206" s="493"/>
      <c r="I206" s="226"/>
      <c r="J206" s="226"/>
      <c r="K206" s="226"/>
    </row>
    <row r="207" spans="2:11" x14ac:dyDescent="0.2">
      <c r="B207" s="490"/>
      <c r="C207" s="490"/>
      <c r="D207" s="490"/>
      <c r="E207" s="490"/>
      <c r="F207" s="496"/>
      <c r="G207" s="493"/>
      <c r="H207" s="493"/>
      <c r="I207" s="497"/>
      <c r="J207" s="497"/>
      <c r="K207" s="497"/>
    </row>
    <row r="208" spans="2:11" x14ac:dyDescent="0.2">
      <c r="B208" s="490"/>
      <c r="C208" s="490"/>
      <c r="D208" s="490"/>
      <c r="E208" s="490"/>
      <c r="F208" s="505"/>
      <c r="G208" s="505"/>
      <c r="H208" s="505"/>
      <c r="I208" s="497"/>
      <c r="J208" s="497"/>
      <c r="K208" s="497"/>
    </row>
    <row r="209" spans="2:11" x14ac:dyDescent="0.2">
      <c r="B209" s="492"/>
      <c r="C209" s="492"/>
      <c r="D209" s="492"/>
      <c r="E209" s="492"/>
      <c r="F209" s="493"/>
      <c r="G209" s="493"/>
      <c r="H209" s="493"/>
      <c r="I209" s="489"/>
      <c r="J209" s="489"/>
      <c r="K209" s="489"/>
    </row>
    <row r="210" spans="2:11" x14ac:dyDescent="0.2">
      <c r="B210" s="490"/>
      <c r="C210" s="490"/>
      <c r="D210" s="490"/>
      <c r="E210" s="490"/>
      <c r="F210" s="505"/>
      <c r="G210" s="505"/>
      <c r="H210" s="505"/>
      <c r="I210" s="497"/>
      <c r="J210" s="497"/>
      <c r="K210" s="497"/>
    </row>
    <row r="211" spans="2:11" x14ac:dyDescent="0.2">
      <c r="B211" s="494"/>
      <c r="C211" s="494"/>
      <c r="D211" s="494"/>
      <c r="E211" s="494"/>
      <c r="F211" s="493"/>
      <c r="G211" s="493"/>
      <c r="H211" s="493"/>
      <c r="I211" s="489"/>
      <c r="J211" s="489"/>
      <c r="K211" s="489"/>
    </row>
    <row r="212" spans="2:11" x14ac:dyDescent="0.2">
      <c r="B212" s="490"/>
      <c r="C212" s="490"/>
      <c r="D212" s="490"/>
      <c r="E212" s="490"/>
      <c r="F212" s="505"/>
      <c r="G212" s="505"/>
      <c r="H212" s="505"/>
      <c r="I212" s="497"/>
      <c r="J212" s="497"/>
      <c r="K212" s="497"/>
    </row>
    <row r="213" spans="2:11" x14ac:dyDescent="0.2">
      <c r="B213" s="487"/>
      <c r="C213" s="487"/>
      <c r="D213" s="487"/>
      <c r="E213" s="487"/>
      <c r="F213" s="488"/>
      <c r="G213" s="488"/>
      <c r="H213" s="488"/>
      <c r="I213" s="489"/>
      <c r="J213" s="489"/>
      <c r="K213" s="489"/>
    </row>
    <row r="214" spans="2:11" x14ac:dyDescent="0.2"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</row>
    <row r="215" spans="2:11" x14ac:dyDescent="0.2"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</row>
    <row r="216" spans="2:11" x14ac:dyDescent="0.2">
      <c r="B216" s="228"/>
      <c r="C216" s="503"/>
      <c r="D216" s="503"/>
      <c r="E216" s="503"/>
      <c r="F216" s="503"/>
      <c r="G216" s="503"/>
      <c r="H216" s="503"/>
      <c r="I216" s="503"/>
      <c r="J216" s="503"/>
      <c r="K216" s="228"/>
    </row>
    <row r="217" spans="2:11" ht="25.5" customHeight="1" x14ac:dyDescent="0.2">
      <c r="B217" s="228"/>
      <c r="C217" s="504"/>
      <c r="D217" s="504"/>
      <c r="E217" s="504"/>
      <c r="F217" s="504"/>
      <c r="G217" s="504"/>
      <c r="H217" s="504"/>
      <c r="I217" s="504"/>
      <c r="J217" s="504"/>
      <c r="K217" s="228"/>
    </row>
    <row r="218" spans="2:11" x14ac:dyDescent="0.2">
      <c r="B218" s="493"/>
      <c r="C218" s="493"/>
      <c r="D218" s="493"/>
      <c r="E218" s="493"/>
      <c r="F218" s="493"/>
      <c r="G218" s="493"/>
      <c r="H218" s="493"/>
      <c r="I218" s="493"/>
      <c r="J218" s="493"/>
      <c r="K218" s="493"/>
    </row>
    <row r="219" spans="2:11" x14ac:dyDescent="0.2">
      <c r="B219" s="494"/>
      <c r="C219" s="494"/>
      <c r="D219" s="494"/>
      <c r="E219" s="217"/>
      <c r="F219" s="493"/>
      <c r="G219" s="493"/>
      <c r="H219" s="217"/>
      <c r="I219" s="217"/>
      <c r="J219" s="493"/>
      <c r="K219" s="493"/>
    </row>
    <row r="220" spans="2:11" x14ac:dyDescent="0.2">
      <c r="B220" s="490"/>
      <c r="C220" s="490"/>
      <c r="D220" s="490"/>
      <c r="E220" s="217"/>
      <c r="F220" s="236"/>
      <c r="G220" s="236"/>
      <c r="H220" s="225"/>
      <c r="I220" s="226"/>
      <c r="J220" s="226"/>
      <c r="K220" s="226"/>
    </row>
    <row r="221" spans="2:11" x14ac:dyDescent="0.2">
      <c r="B221" s="490"/>
      <c r="C221" s="490"/>
      <c r="D221" s="490"/>
      <c r="E221" s="217"/>
      <c r="F221" s="498"/>
      <c r="G221" s="498"/>
      <c r="H221" s="225"/>
      <c r="I221" s="226"/>
      <c r="J221" s="497"/>
      <c r="K221" s="497"/>
    </row>
    <row r="222" spans="2:11" x14ac:dyDescent="0.2">
      <c r="B222" s="494"/>
      <c r="C222" s="494"/>
      <c r="D222" s="494"/>
      <c r="E222" s="217"/>
      <c r="F222" s="497"/>
      <c r="G222" s="497"/>
      <c r="H222" s="225"/>
      <c r="I222" s="226"/>
      <c r="J222" s="489"/>
      <c r="K222" s="489"/>
    </row>
    <row r="223" spans="2:11" x14ac:dyDescent="0.2">
      <c r="B223" s="493"/>
      <c r="C223" s="493"/>
      <c r="D223" s="493"/>
      <c r="E223" s="493"/>
      <c r="F223" s="493"/>
      <c r="G223" s="493"/>
      <c r="H223" s="493"/>
      <c r="I223" s="493"/>
      <c r="J223" s="493"/>
      <c r="K223" s="493"/>
    </row>
    <row r="224" spans="2:11" x14ac:dyDescent="0.2">
      <c r="B224" s="494"/>
      <c r="C224" s="494"/>
      <c r="D224" s="494"/>
      <c r="E224" s="217"/>
      <c r="F224" s="217"/>
      <c r="G224" s="217"/>
      <c r="H224" s="217"/>
      <c r="I224" s="217"/>
      <c r="J224" s="217"/>
      <c r="K224" s="217"/>
    </row>
    <row r="225" spans="2:11" x14ac:dyDescent="0.2">
      <c r="B225" s="502"/>
      <c r="C225" s="502"/>
      <c r="D225" s="502"/>
      <c r="E225" s="217"/>
      <c r="F225" s="498"/>
      <c r="G225" s="498"/>
      <c r="H225" s="225"/>
      <c r="I225" s="226"/>
      <c r="J225" s="497"/>
      <c r="K225" s="497"/>
    </row>
    <row r="226" spans="2:11" x14ac:dyDescent="0.2">
      <c r="B226" s="500"/>
      <c r="C226" s="501"/>
      <c r="D226" s="501"/>
      <c r="E226" s="217"/>
      <c r="F226" s="498"/>
      <c r="G226" s="498"/>
      <c r="H226" s="225"/>
      <c r="I226" s="226"/>
      <c r="J226" s="497"/>
      <c r="K226" s="497"/>
    </row>
    <row r="227" spans="2:11" x14ac:dyDescent="0.2">
      <c r="B227" s="499"/>
      <c r="C227" s="490"/>
      <c r="D227" s="490"/>
      <c r="E227" s="217"/>
      <c r="F227" s="498"/>
      <c r="G227" s="498"/>
      <c r="H227" s="225"/>
      <c r="I227" s="226"/>
      <c r="J227" s="497"/>
      <c r="K227" s="497"/>
    </row>
    <row r="228" spans="2:11" x14ac:dyDescent="0.2">
      <c r="B228" s="499"/>
      <c r="C228" s="490"/>
      <c r="D228" s="490"/>
      <c r="E228" s="217"/>
      <c r="F228" s="498"/>
      <c r="G228" s="498"/>
      <c r="H228" s="225"/>
      <c r="I228" s="226"/>
      <c r="J228" s="497"/>
      <c r="K228" s="497"/>
    </row>
    <row r="229" spans="2:11" x14ac:dyDescent="0.2">
      <c r="B229" s="494"/>
      <c r="C229" s="494"/>
      <c r="D229" s="494"/>
      <c r="E229" s="217"/>
      <c r="F229" s="497"/>
      <c r="G229" s="497"/>
      <c r="H229" s="225"/>
      <c r="I229" s="226"/>
      <c r="J229" s="489"/>
      <c r="K229" s="489"/>
    </row>
    <row r="230" spans="2:11" x14ac:dyDescent="0.2">
      <c r="B230" s="493"/>
      <c r="C230" s="493"/>
      <c r="D230" s="493"/>
      <c r="E230" s="493"/>
      <c r="F230" s="493"/>
      <c r="G230" s="493"/>
      <c r="H230" s="493"/>
      <c r="I230" s="493"/>
      <c r="J230" s="493"/>
      <c r="K230" s="493"/>
    </row>
    <row r="231" spans="2:11" x14ac:dyDescent="0.2">
      <c r="B231" s="494"/>
      <c r="C231" s="494"/>
      <c r="D231" s="494"/>
      <c r="E231" s="217"/>
      <c r="F231" s="217"/>
      <c r="G231" s="217"/>
      <c r="H231" s="217"/>
      <c r="I231" s="217"/>
      <c r="J231" s="217"/>
      <c r="K231" s="217"/>
    </row>
    <row r="232" spans="2:11" x14ac:dyDescent="0.2">
      <c r="B232" s="490"/>
      <c r="C232" s="490"/>
      <c r="D232" s="490"/>
      <c r="E232" s="217"/>
      <c r="F232" s="498"/>
      <c r="G232" s="498"/>
      <c r="H232" s="225"/>
      <c r="I232" s="226"/>
      <c r="J232" s="497"/>
      <c r="K232" s="497"/>
    </row>
    <row r="233" spans="2:11" x14ac:dyDescent="0.2">
      <c r="B233" s="490"/>
      <c r="C233" s="490"/>
      <c r="D233" s="490"/>
      <c r="E233" s="217"/>
      <c r="F233" s="498"/>
      <c r="G233" s="498"/>
      <c r="H233" s="225"/>
      <c r="I233" s="226"/>
      <c r="J233" s="497"/>
      <c r="K233" s="497"/>
    </row>
    <row r="234" spans="2:11" x14ac:dyDescent="0.2">
      <c r="B234" s="494"/>
      <c r="C234" s="494"/>
      <c r="D234" s="494"/>
      <c r="F234" s="497"/>
      <c r="G234" s="497"/>
      <c r="J234" s="489"/>
      <c r="K234" s="489"/>
    </row>
    <row r="235" spans="2:11" x14ac:dyDescent="0.2">
      <c r="B235" s="495"/>
      <c r="C235" s="495"/>
      <c r="D235" s="495"/>
      <c r="E235" s="495"/>
      <c r="F235" s="495"/>
      <c r="G235" s="495"/>
      <c r="H235" s="495"/>
      <c r="I235" s="495"/>
      <c r="J235" s="495"/>
      <c r="K235" s="495"/>
    </row>
    <row r="236" spans="2:11" x14ac:dyDescent="0.2">
      <c r="B236" s="487"/>
      <c r="C236" s="487"/>
      <c r="D236" s="487"/>
      <c r="E236" s="487"/>
      <c r="F236" s="487"/>
      <c r="G236" s="487"/>
      <c r="H236" s="487"/>
      <c r="I236" s="487"/>
      <c r="J236" s="487"/>
      <c r="K236" s="487"/>
    </row>
    <row r="237" spans="2:11" x14ac:dyDescent="0.2">
      <c r="B237" s="487"/>
      <c r="C237" s="487"/>
      <c r="D237" s="487"/>
      <c r="E237" s="487"/>
      <c r="F237" s="494"/>
      <c r="G237" s="494"/>
      <c r="H237" s="494"/>
      <c r="I237" s="494"/>
      <c r="J237" s="494"/>
      <c r="K237" s="494"/>
    </row>
    <row r="238" spans="2:11" x14ac:dyDescent="0.2">
      <c r="B238" s="490"/>
      <c r="C238" s="490"/>
      <c r="D238" s="490"/>
      <c r="E238" s="490"/>
      <c r="F238" s="496"/>
      <c r="G238" s="493"/>
      <c r="H238" s="493"/>
      <c r="I238" s="226"/>
      <c r="J238" s="226"/>
      <c r="K238" s="226"/>
    </row>
    <row r="239" spans="2:11" x14ac:dyDescent="0.2">
      <c r="B239" s="490"/>
      <c r="C239" s="490"/>
      <c r="D239" s="490"/>
      <c r="E239" s="490"/>
      <c r="F239" s="496"/>
      <c r="G239" s="493"/>
      <c r="H239" s="493"/>
      <c r="I239" s="497"/>
      <c r="J239" s="497"/>
      <c r="K239" s="497"/>
    </row>
    <row r="240" spans="2:11" x14ac:dyDescent="0.2">
      <c r="B240" s="490"/>
      <c r="C240" s="490"/>
      <c r="D240" s="490"/>
      <c r="E240" s="490"/>
      <c r="F240" s="496"/>
      <c r="G240" s="493"/>
      <c r="H240" s="493"/>
      <c r="I240" s="497"/>
      <c r="J240" s="497"/>
      <c r="K240" s="497"/>
    </row>
    <row r="241" spans="2:11" x14ac:dyDescent="0.2">
      <c r="B241" s="490"/>
      <c r="C241" s="490"/>
      <c r="D241" s="490"/>
      <c r="E241" s="490"/>
      <c r="F241" s="505"/>
      <c r="G241" s="505"/>
      <c r="H241" s="505"/>
      <c r="I241" s="497"/>
      <c r="J241" s="497"/>
      <c r="K241" s="497"/>
    </row>
    <row r="242" spans="2:11" x14ac:dyDescent="0.2">
      <c r="B242" s="492"/>
      <c r="C242" s="492"/>
      <c r="D242" s="492"/>
      <c r="E242" s="492"/>
      <c r="F242" s="493"/>
      <c r="G242" s="493"/>
      <c r="H242" s="493"/>
      <c r="I242" s="489"/>
      <c r="J242" s="489"/>
      <c r="K242" s="489"/>
    </row>
    <row r="243" spans="2:11" x14ac:dyDescent="0.2">
      <c r="B243" s="490"/>
      <c r="C243" s="490"/>
      <c r="D243" s="490"/>
      <c r="E243" s="490"/>
      <c r="F243" s="505"/>
      <c r="G243" s="505"/>
      <c r="H243" s="505"/>
      <c r="I243" s="497"/>
      <c r="J243" s="497"/>
      <c r="K243" s="497"/>
    </row>
    <row r="244" spans="2:11" x14ac:dyDescent="0.2">
      <c r="B244" s="494"/>
      <c r="C244" s="494"/>
      <c r="D244" s="494"/>
      <c r="E244" s="494"/>
      <c r="F244" s="493"/>
      <c r="G244" s="493"/>
      <c r="H244" s="493"/>
      <c r="I244" s="489"/>
      <c r="J244" s="489"/>
      <c r="K244" s="489"/>
    </row>
    <row r="245" spans="2:11" x14ac:dyDescent="0.2">
      <c r="B245" s="490"/>
      <c r="C245" s="490"/>
      <c r="D245" s="490"/>
      <c r="E245" s="490"/>
      <c r="F245" s="505"/>
      <c r="G245" s="505"/>
      <c r="H245" s="505"/>
      <c r="I245" s="497"/>
      <c r="J245" s="497"/>
      <c r="K245" s="497"/>
    </row>
    <row r="246" spans="2:11" x14ac:dyDescent="0.2">
      <c r="B246" s="487"/>
      <c r="C246" s="487"/>
      <c r="D246" s="487"/>
      <c r="E246" s="487"/>
      <c r="F246" s="488"/>
      <c r="G246" s="488"/>
      <c r="H246" s="488"/>
      <c r="I246" s="489"/>
      <c r="J246" s="489"/>
      <c r="K246" s="489"/>
    </row>
    <row r="247" spans="2:11" x14ac:dyDescent="0.2">
      <c r="B247" s="229"/>
      <c r="C247" s="229"/>
      <c r="D247" s="229"/>
      <c r="F247" s="230"/>
      <c r="G247" s="230"/>
      <c r="J247" s="231"/>
      <c r="K247" s="231"/>
    </row>
    <row r="249" spans="2:11" x14ac:dyDescent="0.2">
      <c r="B249" s="228"/>
      <c r="C249" s="503"/>
      <c r="D249" s="503"/>
      <c r="E249" s="503"/>
      <c r="F249" s="503"/>
      <c r="G249" s="503"/>
      <c r="H249" s="503"/>
      <c r="I249" s="503"/>
      <c r="J249" s="503"/>
      <c r="K249" s="228"/>
    </row>
    <row r="250" spans="2:11" ht="22.5" customHeight="1" x14ac:dyDescent="0.2">
      <c r="B250" s="228"/>
      <c r="C250" s="504"/>
      <c r="D250" s="504"/>
      <c r="E250" s="504"/>
      <c r="F250" s="504"/>
      <c r="G250" s="504"/>
      <c r="H250" s="504"/>
      <c r="I250" s="504"/>
      <c r="J250" s="504"/>
      <c r="K250" s="228"/>
    </row>
    <row r="251" spans="2:11" x14ac:dyDescent="0.2">
      <c r="B251" s="493"/>
      <c r="C251" s="493"/>
      <c r="D251" s="493"/>
      <c r="E251" s="493"/>
      <c r="F251" s="493"/>
      <c r="G251" s="493"/>
      <c r="H251" s="493"/>
      <c r="I251" s="493"/>
      <c r="J251" s="493"/>
      <c r="K251" s="493"/>
    </row>
    <row r="252" spans="2:11" x14ac:dyDescent="0.2">
      <c r="B252" s="494"/>
      <c r="C252" s="494"/>
      <c r="D252" s="494"/>
      <c r="E252" s="217"/>
      <c r="F252" s="493"/>
      <c r="G252" s="493"/>
      <c r="H252" s="217"/>
      <c r="I252" s="217"/>
      <c r="J252" s="493"/>
      <c r="K252" s="493"/>
    </row>
    <row r="253" spans="2:11" ht="12.75" customHeight="1" x14ac:dyDescent="0.2">
      <c r="B253" s="490"/>
      <c r="C253" s="490"/>
      <c r="D253" s="490"/>
      <c r="E253" s="217"/>
      <c r="F253" s="498"/>
      <c r="G253" s="498"/>
      <c r="H253" s="225"/>
      <c r="I253" s="226"/>
      <c r="J253" s="497"/>
      <c r="K253" s="497"/>
    </row>
    <row r="254" spans="2:11" ht="12.75" customHeight="1" x14ac:dyDescent="0.2">
      <c r="B254" s="490"/>
      <c r="C254" s="490"/>
      <c r="D254" s="490"/>
      <c r="E254" s="217"/>
      <c r="F254" s="498"/>
      <c r="G254" s="498"/>
      <c r="H254" s="225"/>
      <c r="I254" s="226"/>
      <c r="J254" s="497"/>
      <c r="K254" s="497"/>
    </row>
    <row r="255" spans="2:11" x14ac:dyDescent="0.2">
      <c r="B255" s="494"/>
      <c r="C255" s="494"/>
      <c r="D255" s="494"/>
      <c r="E255" s="217"/>
      <c r="F255" s="497"/>
      <c r="G255" s="497"/>
      <c r="H255" s="225"/>
      <c r="I255" s="226"/>
      <c r="J255" s="489"/>
      <c r="K255" s="489"/>
    </row>
    <row r="256" spans="2:11" x14ac:dyDescent="0.2">
      <c r="B256" s="493"/>
      <c r="C256" s="493"/>
      <c r="D256" s="493"/>
      <c r="E256" s="493"/>
      <c r="F256" s="493"/>
      <c r="G256" s="493"/>
      <c r="H256" s="493"/>
      <c r="I256" s="493"/>
      <c r="J256" s="493"/>
      <c r="K256" s="493"/>
    </row>
    <row r="257" spans="2:11" x14ac:dyDescent="0.2">
      <c r="B257" s="494"/>
      <c r="C257" s="494"/>
      <c r="D257" s="494"/>
      <c r="E257" s="217"/>
      <c r="F257" s="493"/>
      <c r="G257" s="493"/>
      <c r="H257" s="217"/>
      <c r="I257" s="217"/>
      <c r="J257" s="493"/>
      <c r="K257" s="493"/>
    </row>
    <row r="258" spans="2:11" x14ac:dyDescent="0.2">
      <c r="B258" s="502"/>
      <c r="C258" s="502"/>
      <c r="D258" s="502"/>
      <c r="E258" s="217"/>
      <c r="F258" s="498"/>
      <c r="G258" s="498"/>
      <c r="H258" s="225"/>
      <c r="I258" s="226"/>
      <c r="J258" s="497"/>
      <c r="K258" s="497"/>
    </row>
    <row r="259" spans="2:11" x14ac:dyDescent="0.2">
      <c r="B259" s="500"/>
      <c r="C259" s="501"/>
      <c r="D259" s="501"/>
      <c r="E259" s="217"/>
      <c r="F259" s="498"/>
      <c r="G259" s="498"/>
      <c r="H259" s="225"/>
      <c r="I259" s="226"/>
      <c r="J259" s="497"/>
      <c r="K259" s="497"/>
    </row>
    <row r="260" spans="2:11" x14ac:dyDescent="0.2">
      <c r="B260" s="499"/>
      <c r="C260" s="490"/>
      <c r="D260" s="490"/>
      <c r="E260" s="217"/>
      <c r="F260" s="498"/>
      <c r="G260" s="498"/>
      <c r="H260" s="225"/>
      <c r="I260" s="226"/>
      <c r="J260" s="497"/>
      <c r="K260" s="497"/>
    </row>
    <row r="261" spans="2:11" x14ac:dyDescent="0.2">
      <c r="B261" s="499"/>
      <c r="C261" s="490"/>
      <c r="D261" s="490"/>
      <c r="E261" s="217"/>
      <c r="F261" s="498"/>
      <c r="G261" s="498"/>
      <c r="H261" s="225"/>
      <c r="I261" s="226"/>
      <c r="J261" s="497"/>
      <c r="K261" s="497"/>
    </row>
    <row r="262" spans="2:11" x14ac:dyDescent="0.2">
      <c r="B262" s="494"/>
      <c r="C262" s="494"/>
      <c r="D262" s="494"/>
      <c r="E262" s="217"/>
      <c r="F262" s="497"/>
      <c r="G262" s="497"/>
      <c r="H262" s="225"/>
      <c r="I262" s="226"/>
      <c r="J262" s="489"/>
      <c r="K262" s="489"/>
    </row>
    <row r="263" spans="2:11" x14ac:dyDescent="0.2">
      <c r="B263" s="493"/>
      <c r="C263" s="493"/>
      <c r="D263" s="493"/>
      <c r="E263" s="493"/>
      <c r="F263" s="493"/>
      <c r="G263" s="493"/>
      <c r="H263" s="493"/>
      <c r="I263" s="493"/>
      <c r="J263" s="493"/>
      <c r="K263" s="493"/>
    </row>
    <row r="264" spans="2:11" x14ac:dyDescent="0.2">
      <c r="B264" s="494"/>
      <c r="C264" s="494"/>
      <c r="D264" s="494"/>
      <c r="E264" s="217"/>
      <c r="F264" s="493"/>
      <c r="G264" s="493"/>
      <c r="H264" s="217"/>
      <c r="I264" s="217"/>
      <c r="J264" s="493"/>
      <c r="K264" s="493"/>
    </row>
    <row r="265" spans="2:11" x14ac:dyDescent="0.2">
      <c r="B265" s="490"/>
      <c r="C265" s="490"/>
      <c r="D265" s="490"/>
      <c r="E265" s="217"/>
      <c r="F265" s="498"/>
      <c r="G265" s="498"/>
      <c r="H265" s="225"/>
      <c r="I265" s="226"/>
      <c r="J265" s="497"/>
      <c r="K265" s="497"/>
    </row>
    <row r="266" spans="2:11" x14ac:dyDescent="0.2">
      <c r="B266" s="490"/>
      <c r="C266" s="490"/>
      <c r="D266" s="490"/>
      <c r="E266" s="217"/>
      <c r="F266" s="498"/>
      <c r="G266" s="498"/>
      <c r="H266" s="225"/>
      <c r="I266" s="226"/>
      <c r="J266" s="497"/>
      <c r="K266" s="497"/>
    </row>
    <row r="267" spans="2:11" x14ac:dyDescent="0.2">
      <c r="B267" s="494"/>
      <c r="C267" s="494"/>
      <c r="D267" s="494"/>
      <c r="F267" s="497"/>
      <c r="G267" s="497"/>
      <c r="J267" s="489"/>
      <c r="K267" s="489"/>
    </row>
    <row r="268" spans="2:11" x14ac:dyDescent="0.2">
      <c r="B268" s="495"/>
      <c r="C268" s="495"/>
      <c r="D268" s="495"/>
      <c r="E268" s="495"/>
      <c r="F268" s="495"/>
      <c r="G268" s="495"/>
      <c r="H268" s="495"/>
      <c r="I268" s="495"/>
      <c r="J268" s="495"/>
      <c r="K268" s="495"/>
    </row>
    <row r="269" spans="2:11" x14ac:dyDescent="0.2">
      <c r="B269" s="487"/>
      <c r="C269" s="487"/>
      <c r="D269" s="487"/>
      <c r="E269" s="487"/>
      <c r="F269" s="487"/>
      <c r="G269" s="487"/>
      <c r="H269" s="487"/>
      <c r="I269" s="487"/>
      <c r="J269" s="487"/>
      <c r="K269" s="487"/>
    </row>
    <row r="270" spans="2:11" x14ac:dyDescent="0.2">
      <c r="B270" s="487"/>
      <c r="C270" s="487"/>
      <c r="D270" s="487"/>
      <c r="E270" s="487"/>
      <c r="F270" s="494"/>
      <c r="G270" s="494"/>
      <c r="H270" s="494"/>
      <c r="I270" s="494"/>
      <c r="J270" s="494"/>
      <c r="K270" s="494"/>
    </row>
    <row r="271" spans="2:11" x14ac:dyDescent="0.2">
      <c r="B271" s="490"/>
      <c r="C271" s="490"/>
      <c r="D271" s="490"/>
      <c r="E271" s="490"/>
      <c r="F271" s="496"/>
      <c r="G271" s="493"/>
      <c r="H271" s="493"/>
      <c r="I271" s="497"/>
      <c r="J271" s="497"/>
      <c r="K271" s="497"/>
    </row>
    <row r="272" spans="2:11" x14ac:dyDescent="0.2">
      <c r="B272" s="490"/>
      <c r="C272" s="490"/>
      <c r="D272" s="490"/>
      <c r="E272" s="490"/>
      <c r="F272" s="496"/>
      <c r="G272" s="493"/>
      <c r="H272" s="493"/>
      <c r="I272" s="497"/>
      <c r="J272" s="497"/>
      <c r="K272" s="497"/>
    </row>
    <row r="273" spans="2:11" x14ac:dyDescent="0.2">
      <c r="B273" s="490"/>
      <c r="C273" s="490"/>
      <c r="D273" s="490"/>
      <c r="E273" s="490"/>
      <c r="F273" s="496"/>
      <c r="G273" s="493"/>
      <c r="H273" s="493"/>
      <c r="I273" s="497"/>
      <c r="J273" s="497"/>
      <c r="K273" s="497"/>
    </row>
    <row r="274" spans="2:11" x14ac:dyDescent="0.2">
      <c r="B274" s="490"/>
      <c r="C274" s="490"/>
      <c r="D274" s="490"/>
      <c r="E274" s="490"/>
      <c r="F274" s="505"/>
      <c r="G274" s="505"/>
      <c r="H274" s="505"/>
      <c r="I274" s="497"/>
      <c r="J274" s="497"/>
      <c r="K274" s="497"/>
    </row>
    <row r="275" spans="2:11" x14ac:dyDescent="0.2">
      <c r="B275" s="492"/>
      <c r="C275" s="492"/>
      <c r="D275" s="492"/>
      <c r="E275" s="492"/>
      <c r="F275" s="493"/>
      <c r="G275" s="493"/>
      <c r="H275" s="493"/>
      <c r="I275" s="489"/>
      <c r="J275" s="489"/>
      <c r="K275" s="489"/>
    </row>
    <row r="276" spans="2:11" x14ac:dyDescent="0.2">
      <c r="B276" s="490"/>
      <c r="C276" s="490"/>
      <c r="D276" s="490"/>
      <c r="E276" s="490"/>
      <c r="F276" s="505"/>
      <c r="G276" s="505"/>
      <c r="H276" s="505"/>
      <c r="I276" s="497"/>
      <c r="J276" s="497"/>
      <c r="K276" s="497"/>
    </row>
    <row r="277" spans="2:11" x14ac:dyDescent="0.2">
      <c r="B277" s="494"/>
      <c r="C277" s="494"/>
      <c r="D277" s="494"/>
      <c r="E277" s="494"/>
      <c r="F277" s="493"/>
      <c r="G277" s="493"/>
      <c r="H277" s="493"/>
      <c r="I277" s="489"/>
      <c r="J277" s="489"/>
      <c r="K277" s="489"/>
    </row>
    <row r="278" spans="2:11" x14ac:dyDescent="0.2">
      <c r="B278" s="490"/>
      <c r="C278" s="490"/>
      <c r="D278" s="490"/>
      <c r="E278" s="490"/>
      <c r="F278" s="505"/>
      <c r="G278" s="505"/>
      <c r="H278" s="505"/>
      <c r="I278" s="497"/>
      <c r="J278" s="497"/>
      <c r="K278" s="497"/>
    </row>
    <row r="279" spans="2:11" x14ac:dyDescent="0.2">
      <c r="B279" s="487"/>
      <c r="C279" s="487"/>
      <c r="D279" s="487"/>
      <c r="E279" s="487"/>
      <c r="F279" s="488"/>
      <c r="G279" s="488"/>
      <c r="H279" s="488"/>
      <c r="I279" s="489"/>
      <c r="J279" s="489"/>
      <c r="K279" s="489"/>
    </row>
    <row r="280" spans="2:11" x14ac:dyDescent="0.2">
      <c r="B280" s="229"/>
      <c r="C280" s="229"/>
      <c r="D280" s="229"/>
      <c r="E280" s="229"/>
      <c r="F280" s="227"/>
      <c r="G280" s="227"/>
      <c r="H280" s="227"/>
      <c r="I280" s="231"/>
      <c r="J280" s="231"/>
      <c r="K280" s="231"/>
    </row>
    <row r="281" spans="2:11" x14ac:dyDescent="0.2">
      <c r="B281" s="227"/>
      <c r="C281" s="227"/>
      <c r="D281" s="227"/>
      <c r="E281" s="227"/>
      <c r="F281" s="232"/>
      <c r="G281" s="232"/>
      <c r="H281" s="232"/>
      <c r="I281" s="230"/>
      <c r="J281" s="230"/>
      <c r="K281" s="230"/>
    </row>
    <row r="282" spans="2:11" x14ac:dyDescent="0.2">
      <c r="B282" s="228"/>
      <c r="C282" s="503"/>
      <c r="D282" s="503"/>
      <c r="E282" s="503"/>
      <c r="F282" s="503"/>
      <c r="G282" s="503"/>
      <c r="H282" s="503"/>
      <c r="I282" s="503"/>
      <c r="J282" s="503"/>
      <c r="K282" s="228"/>
    </row>
    <row r="283" spans="2:11" ht="21.75" customHeight="1" x14ac:dyDescent="0.2">
      <c r="B283" s="228"/>
      <c r="C283" s="504"/>
      <c r="D283" s="504"/>
      <c r="E283" s="504"/>
      <c r="F283" s="504"/>
      <c r="G283" s="504"/>
      <c r="H283" s="504"/>
      <c r="I283" s="504"/>
      <c r="J283" s="504"/>
      <c r="K283" s="228"/>
    </row>
    <row r="284" spans="2:11" x14ac:dyDescent="0.2">
      <c r="B284" s="493"/>
      <c r="C284" s="493"/>
      <c r="D284" s="493"/>
      <c r="E284" s="493"/>
      <c r="F284" s="493"/>
      <c r="G284" s="493"/>
      <c r="H284" s="493"/>
      <c r="I284" s="493"/>
      <c r="J284" s="493"/>
      <c r="K284" s="493"/>
    </row>
    <row r="285" spans="2:11" x14ac:dyDescent="0.2">
      <c r="B285" s="494"/>
      <c r="C285" s="494"/>
      <c r="D285" s="494"/>
      <c r="E285" s="217"/>
      <c r="F285" s="493"/>
      <c r="G285" s="493"/>
      <c r="H285" s="217"/>
      <c r="I285" s="217"/>
      <c r="J285" s="493"/>
      <c r="K285" s="493"/>
    </row>
    <row r="286" spans="2:11" ht="12.75" customHeight="1" x14ac:dyDescent="0.2">
      <c r="B286" s="490"/>
      <c r="C286" s="490"/>
      <c r="D286" s="490"/>
      <c r="E286" s="217"/>
      <c r="F286" s="498"/>
      <c r="G286" s="498"/>
      <c r="H286" s="225"/>
      <c r="I286" s="226"/>
      <c r="J286" s="497"/>
      <c r="K286" s="497"/>
    </row>
    <row r="287" spans="2:11" ht="12.75" customHeight="1" x14ac:dyDescent="0.2">
      <c r="B287" s="490"/>
      <c r="C287" s="490"/>
      <c r="D287" s="490"/>
      <c r="E287" s="217"/>
      <c r="F287" s="498"/>
      <c r="G287" s="498"/>
      <c r="H287" s="225"/>
      <c r="I287" s="226"/>
      <c r="J287" s="497"/>
      <c r="K287" s="497"/>
    </row>
    <row r="288" spans="2:11" x14ac:dyDescent="0.2">
      <c r="B288" s="494"/>
      <c r="C288" s="494"/>
      <c r="D288" s="494"/>
      <c r="E288" s="217"/>
      <c r="F288" s="497"/>
      <c r="G288" s="497"/>
      <c r="H288" s="225"/>
      <c r="I288" s="226"/>
      <c r="J288" s="489"/>
      <c r="K288" s="489"/>
    </row>
    <row r="289" spans="2:11" x14ac:dyDescent="0.2">
      <c r="B289" s="493"/>
      <c r="C289" s="493"/>
      <c r="D289" s="493"/>
      <c r="E289" s="493"/>
      <c r="F289" s="493"/>
      <c r="G289" s="493"/>
      <c r="H289" s="493"/>
      <c r="I289" s="493"/>
      <c r="J289" s="493"/>
      <c r="K289" s="493"/>
    </row>
    <row r="290" spans="2:11" x14ac:dyDescent="0.2">
      <c r="B290" s="494"/>
      <c r="C290" s="494"/>
      <c r="D290" s="494"/>
      <c r="E290" s="217"/>
      <c r="F290" s="493"/>
      <c r="G290" s="493"/>
      <c r="H290" s="217"/>
      <c r="I290" s="217"/>
      <c r="J290" s="493"/>
      <c r="K290" s="493"/>
    </row>
    <row r="291" spans="2:11" ht="14.25" customHeight="1" x14ac:dyDescent="0.2">
      <c r="B291" s="502"/>
      <c r="C291" s="502"/>
      <c r="D291" s="502"/>
      <c r="E291" s="217"/>
      <c r="F291" s="498"/>
      <c r="G291" s="498"/>
      <c r="H291" s="225"/>
      <c r="I291" s="226"/>
      <c r="J291" s="497"/>
      <c r="K291" s="497"/>
    </row>
    <row r="292" spans="2:11" ht="22.5" customHeight="1" x14ac:dyDescent="0.2">
      <c r="B292" s="500"/>
      <c r="C292" s="501"/>
      <c r="D292" s="501"/>
      <c r="E292" s="217"/>
      <c r="F292" s="498"/>
      <c r="G292" s="498"/>
      <c r="H292" s="225"/>
      <c r="I292" s="226"/>
      <c r="J292" s="497"/>
      <c r="K292" s="497"/>
    </row>
    <row r="293" spans="2:11" x14ac:dyDescent="0.2">
      <c r="B293" s="500"/>
      <c r="C293" s="501"/>
      <c r="D293" s="501"/>
      <c r="E293" s="217"/>
      <c r="F293" s="498"/>
      <c r="G293" s="498"/>
      <c r="H293" s="225"/>
      <c r="I293" s="226"/>
      <c r="J293" s="497"/>
      <c r="K293" s="497"/>
    </row>
    <row r="294" spans="2:11" x14ac:dyDescent="0.2">
      <c r="B294" s="499"/>
      <c r="C294" s="490"/>
      <c r="D294" s="490"/>
      <c r="E294" s="217"/>
      <c r="F294" s="498"/>
      <c r="G294" s="498"/>
      <c r="H294" s="225"/>
      <c r="I294" s="226"/>
      <c r="J294" s="497"/>
      <c r="K294" s="497"/>
    </row>
    <row r="295" spans="2:11" ht="12.75" customHeight="1" x14ac:dyDescent="0.2">
      <c r="B295" s="499"/>
      <c r="C295" s="490"/>
      <c r="D295" s="490"/>
      <c r="E295" s="217"/>
      <c r="F295" s="498"/>
      <c r="G295" s="498"/>
      <c r="H295" s="225"/>
      <c r="I295" s="226"/>
      <c r="J295" s="497"/>
      <c r="K295" s="497"/>
    </row>
    <row r="296" spans="2:11" ht="12.75" customHeight="1" x14ac:dyDescent="0.2">
      <c r="B296" s="494"/>
      <c r="C296" s="494"/>
      <c r="D296" s="494"/>
      <c r="E296" s="217"/>
      <c r="F296" s="497"/>
      <c r="G296" s="497"/>
      <c r="H296" s="225"/>
      <c r="I296" s="226"/>
      <c r="J296" s="489"/>
      <c r="K296" s="489"/>
    </row>
    <row r="297" spans="2:11" ht="12.75" customHeight="1" x14ac:dyDescent="0.2">
      <c r="B297" s="493"/>
      <c r="C297" s="493"/>
      <c r="D297" s="493"/>
      <c r="E297" s="493"/>
      <c r="F297" s="493"/>
      <c r="G297" s="493"/>
      <c r="H297" s="493"/>
      <c r="I297" s="493"/>
      <c r="J297" s="493"/>
      <c r="K297" s="493"/>
    </row>
    <row r="298" spans="2:11" ht="12.75" customHeight="1" x14ac:dyDescent="0.2">
      <c r="B298" s="494"/>
      <c r="C298" s="494"/>
      <c r="D298" s="494"/>
      <c r="E298" s="217"/>
      <c r="F298" s="493"/>
      <c r="G298" s="493"/>
      <c r="H298" s="217"/>
      <c r="I298" s="217"/>
      <c r="J298" s="493"/>
      <c r="K298" s="493"/>
    </row>
    <row r="299" spans="2:11" x14ac:dyDescent="0.2">
      <c r="B299" s="490"/>
      <c r="C299" s="490"/>
      <c r="D299" s="490"/>
      <c r="E299" s="217"/>
      <c r="F299" s="498"/>
      <c r="G299" s="498"/>
      <c r="H299" s="225"/>
      <c r="I299" s="226"/>
      <c r="J299" s="497"/>
      <c r="K299" s="497"/>
    </row>
    <row r="300" spans="2:11" x14ac:dyDescent="0.2">
      <c r="B300" s="490"/>
      <c r="C300" s="490"/>
      <c r="D300" s="490"/>
      <c r="E300" s="217"/>
      <c r="F300" s="498"/>
      <c r="G300" s="498"/>
      <c r="H300" s="225"/>
      <c r="I300" s="226"/>
      <c r="J300" s="497"/>
      <c r="K300" s="497"/>
    </row>
    <row r="301" spans="2:11" x14ac:dyDescent="0.2">
      <c r="B301" s="494"/>
      <c r="C301" s="494"/>
      <c r="D301" s="494"/>
      <c r="F301" s="497"/>
      <c r="G301" s="497"/>
      <c r="J301" s="489"/>
      <c r="K301" s="489"/>
    </row>
    <row r="302" spans="2:11" x14ac:dyDescent="0.2">
      <c r="B302" s="495"/>
      <c r="C302" s="495"/>
      <c r="D302" s="495"/>
      <c r="E302" s="495"/>
      <c r="F302" s="495"/>
      <c r="G302" s="495"/>
      <c r="H302" s="495"/>
      <c r="I302" s="495"/>
      <c r="J302" s="495"/>
      <c r="K302" s="495"/>
    </row>
    <row r="303" spans="2:11" x14ac:dyDescent="0.2">
      <c r="B303" s="487"/>
      <c r="C303" s="487"/>
      <c r="D303" s="487"/>
      <c r="E303" s="487"/>
      <c r="F303" s="487"/>
      <c r="G303" s="487"/>
      <c r="H303" s="487"/>
      <c r="I303" s="487"/>
      <c r="J303" s="487"/>
      <c r="K303" s="487"/>
    </row>
    <row r="304" spans="2:11" x14ac:dyDescent="0.2">
      <c r="B304" s="487"/>
      <c r="C304" s="487"/>
      <c r="D304" s="487"/>
      <c r="E304" s="487"/>
      <c r="F304" s="494"/>
      <c r="G304" s="494"/>
      <c r="H304" s="494"/>
      <c r="I304" s="494"/>
      <c r="J304" s="494"/>
      <c r="K304" s="494"/>
    </row>
    <row r="305" spans="2:11" x14ac:dyDescent="0.2">
      <c r="B305" s="490"/>
      <c r="C305" s="490"/>
      <c r="D305" s="490"/>
      <c r="E305" s="490"/>
      <c r="F305" s="496"/>
      <c r="G305" s="493"/>
      <c r="H305" s="493"/>
      <c r="I305" s="497"/>
      <c r="J305" s="497"/>
      <c r="K305" s="497"/>
    </row>
    <row r="306" spans="2:11" x14ac:dyDescent="0.2">
      <c r="B306" s="490"/>
      <c r="C306" s="490"/>
      <c r="D306" s="490"/>
      <c r="E306" s="490"/>
      <c r="F306" s="496"/>
      <c r="G306" s="493"/>
      <c r="H306" s="493"/>
      <c r="I306" s="497"/>
      <c r="J306" s="497"/>
      <c r="K306" s="497"/>
    </row>
    <row r="307" spans="2:11" x14ac:dyDescent="0.2">
      <c r="B307" s="490"/>
      <c r="C307" s="490"/>
      <c r="D307" s="490"/>
      <c r="E307" s="490"/>
      <c r="F307" s="496"/>
      <c r="G307" s="493"/>
      <c r="H307" s="493"/>
      <c r="I307" s="497"/>
      <c r="J307" s="497"/>
      <c r="K307" s="497"/>
    </row>
    <row r="308" spans="2:11" x14ac:dyDescent="0.2">
      <c r="B308" s="490"/>
      <c r="C308" s="490"/>
      <c r="D308" s="490"/>
      <c r="E308" s="490"/>
      <c r="F308" s="505"/>
      <c r="G308" s="505"/>
      <c r="H308" s="505"/>
      <c r="I308" s="497"/>
      <c r="J308" s="497"/>
      <c r="K308" s="497"/>
    </row>
    <row r="309" spans="2:11" x14ac:dyDescent="0.2">
      <c r="B309" s="492"/>
      <c r="C309" s="492"/>
      <c r="D309" s="492"/>
      <c r="E309" s="492"/>
      <c r="F309" s="493"/>
      <c r="G309" s="493"/>
      <c r="H309" s="493"/>
      <c r="I309" s="489"/>
      <c r="J309" s="489"/>
      <c r="K309" s="489"/>
    </row>
    <row r="310" spans="2:11" x14ac:dyDescent="0.2">
      <c r="B310" s="490"/>
      <c r="C310" s="490"/>
      <c r="D310" s="490"/>
      <c r="E310" s="490"/>
      <c r="F310" s="505"/>
      <c r="G310" s="505"/>
      <c r="H310" s="505"/>
      <c r="I310" s="497"/>
      <c r="J310" s="497"/>
      <c r="K310" s="497"/>
    </row>
    <row r="311" spans="2:11" x14ac:dyDescent="0.2">
      <c r="B311" s="494"/>
      <c r="C311" s="494"/>
      <c r="D311" s="494"/>
      <c r="E311" s="494"/>
      <c r="F311" s="493"/>
      <c r="G311" s="493"/>
      <c r="H311" s="493"/>
      <c r="I311" s="489"/>
      <c r="J311" s="489"/>
      <c r="K311" s="489"/>
    </row>
    <row r="312" spans="2:11" x14ac:dyDescent="0.2">
      <c r="B312" s="490"/>
      <c r="C312" s="490"/>
      <c r="D312" s="490"/>
      <c r="E312" s="490"/>
      <c r="F312" s="505"/>
      <c r="G312" s="505"/>
      <c r="H312" s="505"/>
      <c r="I312" s="497"/>
      <c r="J312" s="497"/>
      <c r="K312" s="497"/>
    </row>
    <row r="313" spans="2:11" x14ac:dyDescent="0.2">
      <c r="B313" s="487"/>
      <c r="C313" s="487"/>
      <c r="D313" s="487"/>
      <c r="E313" s="487"/>
      <c r="F313" s="488"/>
      <c r="G313" s="488"/>
      <c r="H313" s="488"/>
      <c r="I313" s="489"/>
      <c r="J313" s="489"/>
      <c r="K313" s="489"/>
    </row>
    <row r="314" spans="2:11" x14ac:dyDescent="0.2">
      <c r="B314" s="233"/>
      <c r="C314" s="233"/>
      <c r="D314" s="233"/>
      <c r="E314" s="233"/>
      <c r="F314" s="234"/>
      <c r="G314" s="234"/>
      <c r="H314" s="234"/>
      <c r="I314" s="235"/>
      <c r="J314" s="235"/>
      <c r="K314" s="235"/>
    </row>
    <row r="315" spans="2:11" x14ac:dyDescent="0.2">
      <c r="B315" s="233"/>
      <c r="C315" s="233"/>
      <c r="D315" s="233"/>
      <c r="E315" s="233"/>
      <c r="F315" s="234"/>
      <c r="G315" s="234"/>
      <c r="H315" s="234"/>
      <c r="I315" s="235"/>
      <c r="J315" s="235"/>
      <c r="K315" s="235"/>
    </row>
    <row r="316" spans="2:11" ht="12.75" customHeight="1" x14ac:dyDescent="0.2">
      <c r="B316" s="228"/>
      <c r="C316" s="503"/>
      <c r="D316" s="503"/>
      <c r="E316" s="503"/>
      <c r="F316" s="503"/>
      <c r="G316" s="503"/>
      <c r="H316" s="503"/>
      <c r="I316" s="503"/>
      <c r="J316" s="503"/>
      <c r="K316" s="228"/>
    </row>
    <row r="317" spans="2:11" ht="12.75" customHeight="1" x14ac:dyDescent="0.2">
      <c r="B317" s="228"/>
      <c r="C317" s="504"/>
      <c r="D317" s="504"/>
      <c r="E317" s="504"/>
      <c r="F317" s="504"/>
      <c r="G317" s="504"/>
      <c r="H317" s="504"/>
      <c r="I317" s="504"/>
      <c r="J317" s="504"/>
      <c r="K317" s="228"/>
    </row>
    <row r="318" spans="2:11" ht="12.75" customHeight="1" x14ac:dyDescent="0.2">
      <c r="B318" s="493"/>
      <c r="C318" s="493"/>
      <c r="D318" s="493"/>
      <c r="E318" s="493"/>
      <c r="F318" s="493"/>
      <c r="G318" s="493"/>
      <c r="H318" s="493"/>
      <c r="I318" s="493"/>
      <c r="J318" s="493"/>
      <c r="K318" s="493"/>
    </row>
    <row r="319" spans="2:11" ht="12.75" customHeight="1" x14ac:dyDescent="0.2">
      <c r="B319" s="494"/>
      <c r="C319" s="494"/>
      <c r="D319" s="494"/>
      <c r="E319" s="217"/>
      <c r="F319" s="493"/>
      <c r="G319" s="493"/>
      <c r="H319" s="217"/>
      <c r="I319" s="217"/>
      <c r="J319" s="493"/>
      <c r="K319" s="493"/>
    </row>
    <row r="320" spans="2:11" x14ac:dyDescent="0.2">
      <c r="B320" s="490"/>
      <c r="C320" s="490"/>
      <c r="D320" s="490"/>
      <c r="E320" s="217"/>
      <c r="F320" s="498"/>
      <c r="G320" s="498"/>
      <c r="H320" s="225"/>
      <c r="I320" s="226"/>
      <c r="J320" s="497"/>
      <c r="K320" s="497"/>
    </row>
    <row r="321" spans="2:11" x14ac:dyDescent="0.2">
      <c r="B321" s="490"/>
      <c r="C321" s="490"/>
      <c r="D321" s="490"/>
      <c r="E321" s="217"/>
      <c r="F321" s="498"/>
      <c r="G321" s="498"/>
      <c r="H321" s="225"/>
      <c r="I321" s="226"/>
      <c r="J321" s="497"/>
      <c r="K321" s="497"/>
    </row>
    <row r="322" spans="2:11" x14ac:dyDescent="0.2">
      <c r="B322" s="494"/>
      <c r="C322" s="494"/>
      <c r="D322" s="494"/>
      <c r="E322" s="217"/>
      <c r="F322" s="497"/>
      <c r="G322" s="497"/>
      <c r="H322" s="225"/>
      <c r="I322" s="226"/>
      <c r="J322" s="489"/>
      <c r="K322" s="489"/>
    </row>
    <row r="323" spans="2:11" x14ac:dyDescent="0.2">
      <c r="B323" s="493"/>
      <c r="C323" s="493"/>
      <c r="D323" s="493"/>
      <c r="E323" s="493"/>
      <c r="F323" s="493"/>
      <c r="G323" s="493"/>
      <c r="H323" s="493"/>
      <c r="I323" s="493"/>
      <c r="J323" s="493"/>
      <c r="K323" s="493"/>
    </row>
    <row r="324" spans="2:11" x14ac:dyDescent="0.2">
      <c r="B324" s="494"/>
      <c r="C324" s="494"/>
      <c r="D324" s="494"/>
      <c r="E324" s="217"/>
      <c r="F324" s="493"/>
      <c r="G324" s="493"/>
      <c r="H324" s="217"/>
      <c r="I324" s="217"/>
      <c r="J324" s="493"/>
      <c r="K324" s="493"/>
    </row>
    <row r="325" spans="2:11" ht="22.5" customHeight="1" x14ac:dyDescent="0.2">
      <c r="B325" s="502"/>
      <c r="C325" s="502"/>
      <c r="D325" s="502"/>
      <c r="E325" s="217"/>
      <c r="F325" s="498"/>
      <c r="G325" s="498"/>
      <c r="H325" s="225"/>
      <c r="I325" s="226"/>
      <c r="J325" s="497"/>
      <c r="K325" s="497"/>
    </row>
    <row r="326" spans="2:11" x14ac:dyDescent="0.2">
      <c r="B326" s="500"/>
      <c r="C326" s="500"/>
      <c r="D326" s="500"/>
      <c r="E326" s="217"/>
      <c r="F326" s="498"/>
      <c r="G326" s="498"/>
      <c r="H326" s="225"/>
      <c r="I326" s="226"/>
      <c r="J326" s="497"/>
      <c r="K326" s="497"/>
    </row>
    <row r="327" spans="2:11" x14ac:dyDescent="0.2">
      <c r="B327" s="500"/>
      <c r="C327" s="500"/>
      <c r="D327" s="500"/>
      <c r="E327" s="217"/>
      <c r="F327" s="498"/>
      <c r="G327" s="498"/>
      <c r="H327" s="225"/>
      <c r="I327" s="226"/>
      <c r="J327" s="497"/>
      <c r="K327" s="497"/>
    </row>
    <row r="328" spans="2:11" x14ac:dyDescent="0.2">
      <c r="B328" s="499"/>
      <c r="C328" s="499"/>
      <c r="D328" s="499"/>
      <c r="E328" s="217"/>
      <c r="F328" s="498"/>
      <c r="G328" s="498"/>
      <c r="H328" s="225"/>
      <c r="I328" s="226"/>
      <c r="J328" s="497"/>
      <c r="K328" s="497"/>
    </row>
    <row r="329" spans="2:11" x14ac:dyDescent="0.2">
      <c r="B329" s="237"/>
      <c r="C329" s="237"/>
      <c r="D329" s="237"/>
      <c r="E329" s="217"/>
      <c r="F329" s="236"/>
      <c r="G329" s="236"/>
      <c r="H329" s="225"/>
      <c r="I329" s="226"/>
      <c r="J329" s="226"/>
      <c r="K329" s="226"/>
    </row>
    <row r="330" spans="2:11" x14ac:dyDescent="0.2">
      <c r="B330" s="506"/>
      <c r="C330" s="506"/>
      <c r="D330" s="506"/>
      <c r="E330" s="217"/>
      <c r="F330" s="498"/>
      <c r="G330" s="498"/>
      <c r="H330" s="225"/>
      <c r="I330" s="226"/>
      <c r="J330" s="489"/>
      <c r="K330" s="489"/>
    </row>
    <row r="331" spans="2:11" x14ac:dyDescent="0.2">
      <c r="B331" s="493"/>
      <c r="C331" s="493"/>
      <c r="D331" s="493"/>
      <c r="E331" s="493"/>
      <c r="F331" s="493"/>
      <c r="G331" s="493"/>
      <c r="H331" s="493"/>
      <c r="I331" s="493"/>
      <c r="J331" s="493"/>
      <c r="K331" s="493"/>
    </row>
    <row r="332" spans="2:11" x14ac:dyDescent="0.2">
      <c r="B332" s="494"/>
      <c r="C332" s="494"/>
      <c r="D332" s="494"/>
      <c r="E332" s="217"/>
      <c r="F332" s="493"/>
      <c r="G332" s="493"/>
      <c r="H332" s="217"/>
      <c r="I332" s="217"/>
      <c r="J332" s="493"/>
      <c r="K332" s="493"/>
    </row>
    <row r="333" spans="2:11" x14ac:dyDescent="0.2">
      <c r="B333" s="490"/>
      <c r="C333" s="490"/>
      <c r="D333" s="490"/>
      <c r="E333" s="217"/>
      <c r="F333" s="498"/>
      <c r="G333" s="498"/>
      <c r="H333" s="225"/>
      <c r="I333" s="226"/>
      <c r="J333" s="497"/>
      <c r="K333" s="497"/>
    </row>
    <row r="334" spans="2:11" x14ac:dyDescent="0.2">
      <c r="B334" s="490"/>
      <c r="C334" s="490"/>
      <c r="D334" s="490"/>
      <c r="E334" s="217"/>
      <c r="F334" s="498"/>
      <c r="G334" s="498"/>
      <c r="H334" s="225"/>
      <c r="I334" s="226"/>
      <c r="J334" s="497"/>
      <c r="K334" s="497"/>
    </row>
    <row r="335" spans="2:11" x14ac:dyDescent="0.2">
      <c r="B335" s="494"/>
      <c r="C335" s="494"/>
      <c r="D335" s="494"/>
      <c r="F335" s="497"/>
      <c r="G335" s="497"/>
      <c r="J335" s="489"/>
      <c r="K335" s="489"/>
    </row>
    <row r="336" spans="2:11" x14ac:dyDescent="0.2">
      <c r="B336" s="495"/>
      <c r="C336" s="495"/>
      <c r="D336" s="495"/>
      <c r="E336" s="495"/>
      <c r="F336" s="495"/>
      <c r="G336" s="495"/>
      <c r="H336" s="495"/>
      <c r="I336" s="495"/>
      <c r="J336" s="495"/>
      <c r="K336" s="495"/>
    </row>
    <row r="337" spans="2:11" x14ac:dyDescent="0.2">
      <c r="B337" s="487"/>
      <c r="C337" s="487"/>
      <c r="D337" s="487"/>
      <c r="E337" s="487"/>
      <c r="F337" s="487"/>
      <c r="G337" s="487"/>
      <c r="H337" s="487"/>
      <c r="I337" s="487"/>
      <c r="J337" s="487"/>
      <c r="K337" s="487"/>
    </row>
    <row r="338" spans="2:11" x14ac:dyDescent="0.2">
      <c r="B338" s="487"/>
      <c r="C338" s="487"/>
      <c r="D338" s="487"/>
      <c r="E338" s="487"/>
      <c r="F338" s="494"/>
      <c r="G338" s="494"/>
      <c r="H338" s="494"/>
      <c r="I338" s="494"/>
      <c r="J338" s="494"/>
      <c r="K338" s="494"/>
    </row>
    <row r="339" spans="2:11" x14ac:dyDescent="0.2">
      <c r="B339" s="490"/>
      <c r="C339" s="490"/>
      <c r="D339" s="490"/>
      <c r="E339" s="490"/>
      <c r="F339" s="496"/>
      <c r="G339" s="496"/>
      <c r="H339" s="496"/>
      <c r="I339" s="497"/>
      <c r="J339" s="497"/>
      <c r="K339" s="497"/>
    </row>
    <row r="340" spans="2:11" x14ac:dyDescent="0.2">
      <c r="B340" s="490"/>
      <c r="C340" s="490"/>
      <c r="D340" s="490"/>
      <c r="E340" s="490"/>
      <c r="F340" s="496"/>
      <c r="G340" s="496"/>
      <c r="H340" s="496"/>
      <c r="I340" s="497"/>
      <c r="J340" s="497"/>
      <c r="K340" s="497"/>
    </row>
    <row r="341" spans="2:11" x14ac:dyDescent="0.2">
      <c r="B341" s="490"/>
      <c r="C341" s="490"/>
      <c r="D341" s="490"/>
      <c r="E341" s="490"/>
      <c r="F341" s="496"/>
      <c r="G341" s="496"/>
      <c r="H341" s="496"/>
      <c r="I341" s="497"/>
      <c r="J341" s="497"/>
      <c r="K341" s="497"/>
    </row>
    <row r="342" spans="2:11" x14ac:dyDescent="0.2">
      <c r="B342" s="490"/>
      <c r="C342" s="490"/>
      <c r="D342" s="490"/>
      <c r="E342" s="490"/>
      <c r="F342" s="505"/>
      <c r="G342" s="505"/>
      <c r="H342" s="505"/>
      <c r="I342" s="497"/>
      <c r="J342" s="497"/>
      <c r="K342" s="497"/>
    </row>
    <row r="343" spans="2:11" x14ac:dyDescent="0.2">
      <c r="B343" s="492"/>
      <c r="C343" s="492"/>
      <c r="D343" s="492"/>
      <c r="E343" s="492"/>
      <c r="F343" s="493"/>
      <c r="G343" s="493"/>
      <c r="H343" s="493"/>
      <c r="I343" s="489"/>
      <c r="J343" s="489"/>
      <c r="K343" s="489"/>
    </row>
    <row r="344" spans="2:11" x14ac:dyDescent="0.2">
      <c r="B344" s="490"/>
      <c r="C344" s="490"/>
      <c r="D344" s="490"/>
      <c r="E344" s="490"/>
      <c r="F344" s="505"/>
      <c r="G344" s="505"/>
      <c r="H344" s="505"/>
      <c r="I344" s="497"/>
      <c r="J344" s="497"/>
      <c r="K344" s="497"/>
    </row>
    <row r="345" spans="2:11" x14ac:dyDescent="0.2">
      <c r="B345" s="494"/>
      <c r="C345" s="494"/>
      <c r="D345" s="494"/>
      <c r="E345" s="494"/>
      <c r="F345" s="493"/>
      <c r="G345" s="493"/>
      <c r="H345" s="493"/>
      <c r="I345" s="489"/>
      <c r="J345" s="489"/>
      <c r="K345" s="489"/>
    </row>
    <row r="346" spans="2:11" x14ac:dyDescent="0.2">
      <c r="B346" s="490"/>
      <c r="C346" s="490"/>
      <c r="D346" s="490"/>
      <c r="E346" s="490"/>
      <c r="F346" s="505"/>
      <c r="G346" s="505"/>
      <c r="H346" s="505"/>
      <c r="I346" s="497"/>
      <c r="J346" s="497"/>
      <c r="K346" s="497"/>
    </row>
    <row r="347" spans="2:11" x14ac:dyDescent="0.2">
      <c r="B347" s="487"/>
      <c r="C347" s="487"/>
      <c r="D347" s="487"/>
      <c r="E347" s="487"/>
      <c r="F347" s="488"/>
      <c r="G347" s="488"/>
      <c r="H347" s="488"/>
      <c r="I347" s="489"/>
      <c r="J347" s="489"/>
      <c r="K347" s="489"/>
    </row>
    <row r="348" spans="2:11" x14ac:dyDescent="0.2">
      <c r="B348" s="229"/>
      <c r="C348" s="229"/>
      <c r="D348" s="229"/>
      <c r="E348" s="229"/>
      <c r="F348" s="227"/>
      <c r="G348" s="227"/>
      <c r="H348" s="227"/>
      <c r="I348" s="231"/>
      <c r="J348" s="231"/>
      <c r="K348" s="231"/>
    </row>
    <row r="349" spans="2:11" x14ac:dyDescent="0.2">
      <c r="B349" s="227"/>
      <c r="C349" s="227"/>
      <c r="D349" s="227"/>
      <c r="E349" s="227"/>
      <c r="F349" s="232"/>
      <c r="G349" s="232"/>
      <c r="H349" s="232"/>
      <c r="I349" s="230"/>
      <c r="J349" s="230"/>
      <c r="K349" s="230"/>
    </row>
    <row r="350" spans="2:11" x14ac:dyDescent="0.2">
      <c r="B350" s="228"/>
      <c r="C350" s="503"/>
      <c r="D350" s="503"/>
      <c r="E350" s="503"/>
      <c r="F350" s="503"/>
      <c r="G350" s="503"/>
      <c r="H350" s="503"/>
      <c r="I350" s="503"/>
      <c r="J350" s="503"/>
      <c r="K350" s="228"/>
    </row>
    <row r="351" spans="2:11" ht="13.5" customHeight="1" x14ac:dyDescent="0.2">
      <c r="B351" s="228"/>
      <c r="C351" s="504"/>
      <c r="D351" s="504"/>
      <c r="E351" s="504"/>
      <c r="F351" s="504"/>
      <c r="G351" s="504"/>
      <c r="H351" s="504"/>
      <c r="I351" s="504"/>
      <c r="J351" s="504"/>
      <c r="K351" s="228"/>
    </row>
    <row r="352" spans="2:11" x14ac:dyDescent="0.2">
      <c r="B352" s="493"/>
      <c r="C352" s="493"/>
      <c r="D352" s="493"/>
      <c r="E352" s="493"/>
      <c r="F352" s="493"/>
      <c r="G352" s="493"/>
      <c r="H352" s="493"/>
      <c r="I352" s="493"/>
      <c r="J352" s="493"/>
      <c r="K352" s="493"/>
    </row>
    <row r="353" spans="2:11" x14ac:dyDescent="0.2">
      <c r="B353" s="494"/>
      <c r="C353" s="494"/>
      <c r="D353" s="494"/>
      <c r="E353" s="217"/>
      <c r="F353" s="493"/>
      <c r="G353" s="493"/>
      <c r="H353" s="217"/>
      <c r="I353" s="217"/>
      <c r="J353" s="493"/>
      <c r="K353" s="493"/>
    </row>
    <row r="354" spans="2:11" x14ac:dyDescent="0.2">
      <c r="B354" s="490"/>
      <c r="C354" s="490"/>
      <c r="D354" s="490"/>
      <c r="E354" s="217"/>
      <c r="F354" s="498"/>
      <c r="G354" s="498"/>
      <c r="H354" s="225"/>
      <c r="I354" s="226"/>
      <c r="J354" s="497"/>
      <c r="K354" s="497"/>
    </row>
    <row r="355" spans="2:11" x14ac:dyDescent="0.2">
      <c r="B355" s="490"/>
      <c r="C355" s="490"/>
      <c r="D355" s="490"/>
      <c r="E355" s="217"/>
      <c r="F355" s="498"/>
      <c r="G355" s="498"/>
      <c r="H355" s="225"/>
      <c r="I355" s="226"/>
      <c r="J355" s="497"/>
      <c r="K355" s="497"/>
    </row>
    <row r="356" spans="2:11" x14ac:dyDescent="0.2">
      <c r="B356" s="494"/>
      <c r="C356" s="494"/>
      <c r="D356" s="494"/>
      <c r="E356" s="217"/>
      <c r="F356" s="497"/>
      <c r="G356" s="497"/>
      <c r="H356" s="225"/>
      <c r="I356" s="226"/>
      <c r="J356" s="489"/>
      <c r="K356" s="489"/>
    </row>
    <row r="357" spans="2:11" x14ac:dyDescent="0.2">
      <c r="B357" s="493"/>
      <c r="C357" s="493"/>
      <c r="D357" s="493"/>
      <c r="E357" s="493"/>
      <c r="F357" s="493"/>
      <c r="G357" s="493"/>
      <c r="H357" s="493"/>
      <c r="I357" s="493"/>
      <c r="J357" s="493"/>
      <c r="K357" s="493"/>
    </row>
    <row r="358" spans="2:11" x14ac:dyDescent="0.2">
      <c r="B358" s="494"/>
      <c r="C358" s="494"/>
      <c r="D358" s="494"/>
      <c r="E358" s="217"/>
      <c r="F358" s="493"/>
      <c r="G358" s="493"/>
      <c r="H358" s="217"/>
      <c r="I358" s="217"/>
      <c r="J358" s="493"/>
      <c r="K358" s="493"/>
    </row>
    <row r="359" spans="2:11" ht="24" customHeight="1" x14ac:dyDescent="0.2">
      <c r="B359" s="502"/>
      <c r="C359" s="502"/>
      <c r="D359" s="502"/>
      <c r="E359" s="217"/>
      <c r="F359" s="498"/>
      <c r="G359" s="498"/>
      <c r="H359" s="225"/>
      <c r="I359" s="226"/>
      <c r="J359" s="497"/>
      <c r="K359" s="497"/>
    </row>
    <row r="360" spans="2:11" ht="26.25" customHeight="1" x14ac:dyDescent="0.2">
      <c r="B360" s="500"/>
      <c r="C360" s="501"/>
      <c r="D360" s="501"/>
      <c r="E360" s="217"/>
      <c r="F360" s="498"/>
      <c r="G360" s="498"/>
      <c r="H360" s="225"/>
      <c r="I360" s="226"/>
      <c r="J360" s="497"/>
      <c r="K360" s="497"/>
    </row>
    <row r="361" spans="2:11" x14ac:dyDescent="0.2">
      <c r="B361" s="500"/>
      <c r="C361" s="501"/>
      <c r="D361" s="501"/>
      <c r="E361" s="217"/>
      <c r="F361" s="498"/>
      <c r="G361" s="498"/>
      <c r="H361" s="225"/>
      <c r="I361" s="226"/>
      <c r="J361" s="497"/>
      <c r="K361" s="497"/>
    </row>
    <row r="362" spans="2:11" x14ac:dyDescent="0.2">
      <c r="B362" s="499"/>
      <c r="C362" s="490"/>
      <c r="D362" s="490"/>
      <c r="E362" s="217"/>
      <c r="F362" s="498"/>
      <c r="G362" s="498"/>
      <c r="H362" s="225"/>
      <c r="I362" s="226"/>
      <c r="J362" s="497"/>
      <c r="K362" s="497"/>
    </row>
    <row r="363" spans="2:11" x14ac:dyDescent="0.2">
      <c r="B363" s="499"/>
      <c r="C363" s="490"/>
      <c r="D363" s="490"/>
      <c r="E363" s="217"/>
      <c r="F363" s="498"/>
      <c r="G363" s="498"/>
      <c r="H363" s="225"/>
      <c r="I363" s="226"/>
      <c r="J363" s="497"/>
      <c r="K363" s="497"/>
    </row>
    <row r="364" spans="2:11" x14ac:dyDescent="0.2">
      <c r="B364" s="494"/>
      <c r="C364" s="494"/>
      <c r="D364" s="494"/>
      <c r="E364" s="217"/>
      <c r="F364" s="497"/>
      <c r="G364" s="497"/>
      <c r="H364" s="225"/>
      <c r="I364" s="226"/>
      <c r="J364" s="489"/>
      <c r="K364" s="489"/>
    </row>
    <row r="365" spans="2:11" x14ac:dyDescent="0.2">
      <c r="B365" s="493"/>
      <c r="C365" s="493"/>
      <c r="D365" s="493"/>
      <c r="E365" s="493"/>
      <c r="F365" s="493"/>
      <c r="G365" s="493"/>
      <c r="H365" s="493"/>
      <c r="I365" s="493"/>
      <c r="J365" s="493"/>
      <c r="K365" s="493"/>
    </row>
    <row r="366" spans="2:11" x14ac:dyDescent="0.2">
      <c r="B366" s="494"/>
      <c r="C366" s="494"/>
      <c r="D366" s="494"/>
      <c r="E366" s="217"/>
      <c r="F366" s="493"/>
      <c r="G366" s="493"/>
      <c r="H366" s="217"/>
      <c r="I366" s="217"/>
      <c r="J366" s="493"/>
      <c r="K366" s="493"/>
    </row>
    <row r="367" spans="2:11" x14ac:dyDescent="0.2">
      <c r="B367" s="490"/>
      <c r="C367" s="490"/>
      <c r="D367" s="490"/>
      <c r="E367" s="217"/>
      <c r="F367" s="498"/>
      <c r="G367" s="498"/>
      <c r="H367" s="225"/>
      <c r="I367" s="226"/>
      <c r="J367" s="497"/>
      <c r="K367" s="497"/>
    </row>
    <row r="368" spans="2:11" x14ac:dyDescent="0.2">
      <c r="B368" s="495"/>
      <c r="C368" s="495"/>
      <c r="D368" s="495"/>
      <c r="E368" s="495"/>
      <c r="F368" s="495"/>
      <c r="G368" s="495"/>
      <c r="H368" s="495"/>
      <c r="I368" s="495"/>
      <c r="J368" s="495"/>
      <c r="K368" s="495"/>
    </row>
    <row r="369" spans="2:11" x14ac:dyDescent="0.2">
      <c r="B369" s="490"/>
      <c r="C369" s="490"/>
      <c r="D369" s="490"/>
      <c r="E369" s="490"/>
      <c r="F369" s="496"/>
      <c r="G369" s="493"/>
      <c r="H369" s="493"/>
      <c r="I369" s="497"/>
      <c r="J369" s="497"/>
      <c r="K369" s="497"/>
    </row>
    <row r="370" spans="2:11" x14ac:dyDescent="0.2">
      <c r="B370" s="490"/>
      <c r="C370" s="490"/>
      <c r="D370" s="490"/>
      <c r="E370" s="490"/>
      <c r="F370" s="496"/>
      <c r="G370" s="493"/>
      <c r="H370" s="493"/>
      <c r="I370" s="497"/>
      <c r="J370" s="497"/>
      <c r="K370" s="497"/>
    </row>
    <row r="371" spans="2:11" x14ac:dyDescent="0.2">
      <c r="B371" s="492"/>
      <c r="C371" s="492"/>
      <c r="D371" s="492"/>
      <c r="E371" s="492"/>
      <c r="F371" s="493"/>
      <c r="G371" s="493"/>
      <c r="H371" s="493"/>
      <c r="I371" s="489"/>
      <c r="J371" s="489"/>
      <c r="K371" s="489"/>
    </row>
    <row r="372" spans="2:11" x14ac:dyDescent="0.2">
      <c r="B372" s="494"/>
      <c r="C372" s="494"/>
      <c r="D372" s="494"/>
      <c r="E372" s="494"/>
      <c r="F372" s="493"/>
      <c r="G372" s="493"/>
      <c r="H372" s="493"/>
      <c r="I372" s="489"/>
      <c r="J372" s="489"/>
      <c r="K372" s="489"/>
    </row>
    <row r="373" spans="2:11" x14ac:dyDescent="0.2">
      <c r="B373" s="487"/>
      <c r="C373" s="487"/>
      <c r="D373" s="487"/>
      <c r="E373" s="487"/>
      <c r="F373" s="488"/>
      <c r="G373" s="488"/>
      <c r="H373" s="488"/>
      <c r="I373" s="489"/>
      <c r="J373" s="489"/>
      <c r="K373" s="489"/>
    </row>
    <row r="374" spans="2:11" x14ac:dyDescent="0.2">
      <c r="B374" s="490"/>
      <c r="C374" s="490"/>
      <c r="D374" s="490"/>
      <c r="E374" s="490"/>
      <c r="F374" s="490"/>
      <c r="G374" s="490"/>
      <c r="H374" s="490"/>
      <c r="I374" s="490"/>
      <c r="J374" s="490"/>
      <c r="K374" s="490"/>
    </row>
    <row r="375" spans="2:11" x14ac:dyDescent="0.2">
      <c r="B375" s="217"/>
      <c r="C375" s="217"/>
      <c r="D375" s="217"/>
      <c r="E375" s="217"/>
      <c r="F375" s="217"/>
      <c r="G375" s="217"/>
      <c r="H375" s="217"/>
      <c r="I375" s="217"/>
      <c r="J375" s="217"/>
      <c r="K375" s="217"/>
    </row>
    <row r="376" spans="2:11" x14ac:dyDescent="0.2">
      <c r="B376" s="217"/>
      <c r="C376" s="217"/>
      <c r="D376" s="217"/>
      <c r="E376" s="217"/>
      <c r="F376" s="217"/>
      <c r="G376" s="217"/>
      <c r="H376" s="217"/>
      <c r="I376" s="217"/>
      <c r="J376" s="217"/>
      <c r="K376" s="217"/>
    </row>
    <row r="377" spans="2:11" x14ac:dyDescent="0.2">
      <c r="B377" s="217"/>
      <c r="C377" s="217"/>
      <c r="D377" s="217"/>
      <c r="E377" s="217"/>
      <c r="F377" s="217"/>
      <c r="G377" s="217"/>
      <c r="H377" s="217"/>
      <c r="I377" s="217"/>
      <c r="J377" s="217"/>
      <c r="K377" s="217"/>
    </row>
    <row r="378" spans="2:11" x14ac:dyDescent="0.2">
      <c r="B378" s="217"/>
      <c r="C378" s="217"/>
      <c r="D378" s="217"/>
      <c r="E378" s="217"/>
      <c r="F378" s="217"/>
      <c r="G378" s="217"/>
      <c r="H378" s="217"/>
      <c r="I378" s="217"/>
      <c r="J378" s="217"/>
      <c r="K378" s="217"/>
    </row>
    <row r="379" spans="2:11" x14ac:dyDescent="0.2">
      <c r="B379" s="217"/>
      <c r="C379" s="217"/>
      <c r="D379" s="217"/>
      <c r="E379" s="217"/>
      <c r="F379" s="217"/>
      <c r="G379" s="217"/>
      <c r="H379" s="217"/>
      <c r="I379" s="217"/>
      <c r="J379" s="217"/>
      <c r="K379" s="217"/>
    </row>
    <row r="380" spans="2:11" x14ac:dyDescent="0.2">
      <c r="B380" s="217"/>
      <c r="C380" s="217"/>
      <c r="D380" s="217"/>
      <c r="E380" s="217"/>
      <c r="F380" s="217"/>
      <c r="G380" s="217"/>
      <c r="H380" s="217"/>
      <c r="I380" s="217"/>
      <c r="J380" s="217"/>
      <c r="K380" s="217"/>
    </row>
    <row r="381" spans="2:11" x14ac:dyDescent="0.2">
      <c r="B381" s="217"/>
      <c r="C381" s="217"/>
      <c r="D381" s="217"/>
      <c r="E381" s="217"/>
      <c r="F381" s="491"/>
      <c r="G381" s="491"/>
      <c r="H381" s="491"/>
      <c r="I381" s="491"/>
      <c r="J381" s="491"/>
      <c r="K381" s="217"/>
    </row>
    <row r="382" spans="2:11" x14ac:dyDescent="0.2">
      <c r="B382" s="217"/>
      <c r="C382" s="217"/>
      <c r="D382" s="217"/>
      <c r="E382" s="217"/>
      <c r="F382" s="491"/>
      <c r="G382" s="491"/>
      <c r="H382" s="491"/>
      <c r="I382" s="491"/>
      <c r="J382" s="491"/>
      <c r="K382" s="217"/>
    </row>
    <row r="383" spans="2:11" x14ac:dyDescent="0.2">
      <c r="B383" s="217"/>
      <c r="C383" s="217"/>
      <c r="D383" s="217"/>
      <c r="E383" s="217"/>
      <c r="F383" s="217"/>
      <c r="G383" s="217"/>
      <c r="H383" s="217"/>
      <c r="I383" s="217"/>
      <c r="J383" s="217"/>
      <c r="K383" s="217"/>
    </row>
    <row r="384" spans="2:11" x14ac:dyDescent="0.2">
      <c r="B384" s="217"/>
      <c r="C384" s="217"/>
      <c r="D384" s="217"/>
      <c r="E384" s="217"/>
      <c r="F384" s="217"/>
      <c r="G384" s="217"/>
      <c r="H384" s="217"/>
      <c r="I384" s="217"/>
      <c r="J384" s="217"/>
      <c r="K384" s="217"/>
    </row>
    <row r="385" spans="2:11" x14ac:dyDescent="0.2">
      <c r="B385" s="217"/>
      <c r="C385" s="217"/>
      <c r="D385" s="217"/>
      <c r="E385" s="217"/>
      <c r="F385" s="217"/>
      <c r="G385" s="217"/>
      <c r="H385" s="217"/>
      <c r="I385" s="217"/>
      <c r="J385" s="217"/>
      <c r="K385" s="217"/>
    </row>
    <row r="386" spans="2:11" x14ac:dyDescent="0.2">
      <c r="B386" s="217"/>
      <c r="C386" s="217"/>
      <c r="D386" s="217"/>
      <c r="E386" s="217"/>
      <c r="F386" s="217"/>
      <c r="G386" s="217"/>
      <c r="H386" s="217"/>
      <c r="I386" s="217"/>
      <c r="J386" s="217"/>
      <c r="K386" s="217"/>
    </row>
  </sheetData>
  <mergeCells count="864">
    <mergeCell ref="A1:K1"/>
    <mergeCell ref="A2:K2"/>
    <mergeCell ref="B3:K3"/>
    <mergeCell ref="B4:K4"/>
    <mergeCell ref="B5:K5"/>
    <mergeCell ref="A7:K7"/>
    <mergeCell ref="B14:D14"/>
    <mergeCell ref="F14:G14"/>
    <mergeCell ref="N14:T14"/>
    <mergeCell ref="B15:D15"/>
    <mergeCell ref="F15:G15"/>
    <mergeCell ref="N15:T15"/>
    <mergeCell ref="A8:K8"/>
    <mergeCell ref="B9:K9"/>
    <mergeCell ref="B10:J10"/>
    <mergeCell ref="B11:J11"/>
    <mergeCell ref="B12:K12"/>
    <mergeCell ref="F13:G13"/>
    <mergeCell ref="A19:K19"/>
    <mergeCell ref="A20:E20"/>
    <mergeCell ref="F20:H20"/>
    <mergeCell ref="I20:K20"/>
    <mergeCell ref="A21:E21"/>
    <mergeCell ref="F21:H21"/>
    <mergeCell ref="I21:K21"/>
    <mergeCell ref="A16:D16"/>
    <mergeCell ref="E16:J16"/>
    <mergeCell ref="B17:K17"/>
    <mergeCell ref="B18:D18"/>
    <mergeCell ref="F18:G18"/>
    <mergeCell ref="J18:K18"/>
    <mergeCell ref="A24:E24"/>
    <mergeCell ref="F24:H24"/>
    <mergeCell ref="I24:K24"/>
    <mergeCell ref="A25:E25"/>
    <mergeCell ref="F25:H25"/>
    <mergeCell ref="I25:K25"/>
    <mergeCell ref="A22:E22"/>
    <mergeCell ref="F22:H22"/>
    <mergeCell ref="I22:K22"/>
    <mergeCell ref="A23:E23"/>
    <mergeCell ref="F23:H23"/>
    <mergeCell ref="I23:K23"/>
    <mergeCell ref="A28:E28"/>
    <mergeCell ref="F28:H28"/>
    <mergeCell ref="I28:J28"/>
    <mergeCell ref="F30:G30"/>
    <mergeCell ref="J30:K30"/>
    <mergeCell ref="B35:D35"/>
    <mergeCell ref="J35:K35"/>
    <mergeCell ref="A26:E26"/>
    <mergeCell ref="F26:H26"/>
    <mergeCell ref="I26:K26"/>
    <mergeCell ref="A27:E27"/>
    <mergeCell ref="F27:H27"/>
    <mergeCell ref="I27:K27"/>
    <mergeCell ref="F35:I35"/>
    <mergeCell ref="B39:D39"/>
    <mergeCell ref="F39:G39"/>
    <mergeCell ref="J39:K39"/>
    <mergeCell ref="B40:D40"/>
    <mergeCell ref="F40:G40"/>
    <mergeCell ref="J40:K40"/>
    <mergeCell ref="B36:D36"/>
    <mergeCell ref="F36:I36"/>
    <mergeCell ref="J36:K36"/>
    <mergeCell ref="F37:I37"/>
    <mergeCell ref="B38:D38"/>
    <mergeCell ref="F38:G38"/>
    <mergeCell ref="J38:K38"/>
    <mergeCell ref="B45:E45"/>
    <mergeCell ref="F45:H45"/>
    <mergeCell ref="I45:K45"/>
    <mergeCell ref="B46:E46"/>
    <mergeCell ref="F46:H46"/>
    <mergeCell ref="I46:K46"/>
    <mergeCell ref="B41:D41"/>
    <mergeCell ref="F41:G41"/>
    <mergeCell ref="J41:K41"/>
    <mergeCell ref="B42:K42"/>
    <mergeCell ref="B43:K43"/>
    <mergeCell ref="B44:E44"/>
    <mergeCell ref="F44:H44"/>
    <mergeCell ref="I44:K44"/>
    <mergeCell ref="B49:E49"/>
    <mergeCell ref="F49:H49"/>
    <mergeCell ref="I49:K49"/>
    <mergeCell ref="B50:K50"/>
    <mergeCell ref="C51:J51"/>
    <mergeCell ref="B52:K52"/>
    <mergeCell ref="B47:E47"/>
    <mergeCell ref="F47:H47"/>
    <mergeCell ref="I47:K47"/>
    <mergeCell ref="B48:E48"/>
    <mergeCell ref="F48:H48"/>
    <mergeCell ref="I48:K48"/>
    <mergeCell ref="B55:D55"/>
    <mergeCell ref="F55:I55"/>
    <mergeCell ref="J55:K55"/>
    <mergeCell ref="B56:D56"/>
    <mergeCell ref="F56:I56"/>
    <mergeCell ref="J56:K56"/>
    <mergeCell ref="B53:D53"/>
    <mergeCell ref="F53:G53"/>
    <mergeCell ref="J53:K53"/>
    <mergeCell ref="B54:D54"/>
    <mergeCell ref="F54:G54"/>
    <mergeCell ref="J54:K54"/>
    <mergeCell ref="B60:D60"/>
    <mergeCell ref="F60:G60"/>
    <mergeCell ref="J60:K60"/>
    <mergeCell ref="B61:D61"/>
    <mergeCell ref="F61:G61"/>
    <mergeCell ref="J61:K61"/>
    <mergeCell ref="B57:K57"/>
    <mergeCell ref="B58:D58"/>
    <mergeCell ref="F58:G58"/>
    <mergeCell ref="J58:K58"/>
    <mergeCell ref="B59:D59"/>
    <mergeCell ref="F59:G59"/>
    <mergeCell ref="J59:K59"/>
    <mergeCell ref="B64:K64"/>
    <mergeCell ref="B65:D65"/>
    <mergeCell ref="F65:G65"/>
    <mergeCell ref="J65:K65"/>
    <mergeCell ref="B66:D66"/>
    <mergeCell ref="F66:G66"/>
    <mergeCell ref="J66:K66"/>
    <mergeCell ref="B62:D62"/>
    <mergeCell ref="F62:G62"/>
    <mergeCell ref="J62:K62"/>
    <mergeCell ref="B63:D63"/>
    <mergeCell ref="F63:G63"/>
    <mergeCell ref="J63:K63"/>
    <mergeCell ref="B69:K69"/>
    <mergeCell ref="B70:K70"/>
    <mergeCell ref="B71:E71"/>
    <mergeCell ref="F71:H71"/>
    <mergeCell ref="I71:K71"/>
    <mergeCell ref="B72:E72"/>
    <mergeCell ref="F72:H72"/>
    <mergeCell ref="I72:K72"/>
    <mergeCell ref="B67:D67"/>
    <mergeCell ref="F67:G67"/>
    <mergeCell ref="J67:K67"/>
    <mergeCell ref="B68:D68"/>
    <mergeCell ref="F68:G68"/>
    <mergeCell ref="J68:K68"/>
    <mergeCell ref="B75:E75"/>
    <mergeCell ref="F75:H75"/>
    <mergeCell ref="I75:K75"/>
    <mergeCell ref="B76:E76"/>
    <mergeCell ref="F76:H76"/>
    <mergeCell ref="I76:K76"/>
    <mergeCell ref="B73:E73"/>
    <mergeCell ref="F73:H73"/>
    <mergeCell ref="I73:K73"/>
    <mergeCell ref="B74:E74"/>
    <mergeCell ref="F74:H74"/>
    <mergeCell ref="I74:K74"/>
    <mergeCell ref="B79:E79"/>
    <mergeCell ref="F79:H79"/>
    <mergeCell ref="I79:K79"/>
    <mergeCell ref="B80:E80"/>
    <mergeCell ref="F80:H80"/>
    <mergeCell ref="I80:K80"/>
    <mergeCell ref="B77:E77"/>
    <mergeCell ref="F77:H77"/>
    <mergeCell ref="I77:K77"/>
    <mergeCell ref="B78:E78"/>
    <mergeCell ref="F78:H78"/>
    <mergeCell ref="I78:K78"/>
    <mergeCell ref="B87:D87"/>
    <mergeCell ref="F87:G87"/>
    <mergeCell ref="J87:K87"/>
    <mergeCell ref="B88:D88"/>
    <mergeCell ref="F88:G88"/>
    <mergeCell ref="J88:K88"/>
    <mergeCell ref="C83:J83"/>
    <mergeCell ref="C84:J84"/>
    <mergeCell ref="B85:K85"/>
    <mergeCell ref="B86:D86"/>
    <mergeCell ref="F86:G86"/>
    <mergeCell ref="J86:K86"/>
    <mergeCell ref="B92:D92"/>
    <mergeCell ref="F92:G92"/>
    <mergeCell ref="J92:K92"/>
    <mergeCell ref="B93:D93"/>
    <mergeCell ref="F93:G93"/>
    <mergeCell ref="J93:K93"/>
    <mergeCell ref="B89:D89"/>
    <mergeCell ref="F89:G89"/>
    <mergeCell ref="J89:K89"/>
    <mergeCell ref="B90:K90"/>
    <mergeCell ref="B91:D91"/>
    <mergeCell ref="F91:G91"/>
    <mergeCell ref="J91:K91"/>
    <mergeCell ref="B96:D96"/>
    <mergeCell ref="F96:G96"/>
    <mergeCell ref="J96:K96"/>
    <mergeCell ref="B97:K97"/>
    <mergeCell ref="B98:D98"/>
    <mergeCell ref="F98:G98"/>
    <mergeCell ref="J98:K98"/>
    <mergeCell ref="B94:D94"/>
    <mergeCell ref="F94:G94"/>
    <mergeCell ref="J94:K94"/>
    <mergeCell ref="B95:D95"/>
    <mergeCell ref="F95:G95"/>
    <mergeCell ref="J95:K95"/>
    <mergeCell ref="B101:D101"/>
    <mergeCell ref="F101:G101"/>
    <mergeCell ref="J101:K101"/>
    <mergeCell ref="B102:K102"/>
    <mergeCell ref="B103:K103"/>
    <mergeCell ref="B104:E104"/>
    <mergeCell ref="F104:H104"/>
    <mergeCell ref="I104:K104"/>
    <mergeCell ref="B99:D99"/>
    <mergeCell ref="F99:G99"/>
    <mergeCell ref="J99:K99"/>
    <mergeCell ref="B100:D100"/>
    <mergeCell ref="F100:G100"/>
    <mergeCell ref="J100:K100"/>
    <mergeCell ref="B107:E107"/>
    <mergeCell ref="F107:H107"/>
    <mergeCell ref="I107:K107"/>
    <mergeCell ref="B108:E108"/>
    <mergeCell ref="F108:H108"/>
    <mergeCell ref="I108:K108"/>
    <mergeCell ref="B105:E105"/>
    <mergeCell ref="F105:H105"/>
    <mergeCell ref="I105:K105"/>
    <mergeCell ref="B106:E106"/>
    <mergeCell ref="F106:H106"/>
    <mergeCell ref="I106:K106"/>
    <mergeCell ref="B111:E111"/>
    <mergeCell ref="F111:H111"/>
    <mergeCell ref="I111:K111"/>
    <mergeCell ref="B112:E112"/>
    <mergeCell ref="F112:H112"/>
    <mergeCell ref="I112:K112"/>
    <mergeCell ref="B109:E109"/>
    <mergeCell ref="F109:H109"/>
    <mergeCell ref="I109:K109"/>
    <mergeCell ref="B110:E110"/>
    <mergeCell ref="F110:H110"/>
    <mergeCell ref="I110:K110"/>
    <mergeCell ref="B119:D119"/>
    <mergeCell ref="F119:G119"/>
    <mergeCell ref="J119:K119"/>
    <mergeCell ref="B120:D120"/>
    <mergeCell ref="F120:G120"/>
    <mergeCell ref="J120:K120"/>
    <mergeCell ref="B113:E113"/>
    <mergeCell ref="F113:H113"/>
    <mergeCell ref="I113:K113"/>
    <mergeCell ref="C116:J116"/>
    <mergeCell ref="C117:J117"/>
    <mergeCell ref="B118:K118"/>
    <mergeCell ref="B123:K123"/>
    <mergeCell ref="B124:D124"/>
    <mergeCell ref="F124:G124"/>
    <mergeCell ref="J124:K124"/>
    <mergeCell ref="B125:D125"/>
    <mergeCell ref="F125:G125"/>
    <mergeCell ref="J125:K125"/>
    <mergeCell ref="B121:D121"/>
    <mergeCell ref="F121:G121"/>
    <mergeCell ref="J121:K121"/>
    <mergeCell ref="B122:D122"/>
    <mergeCell ref="F122:G122"/>
    <mergeCell ref="J122:K122"/>
    <mergeCell ref="B128:D128"/>
    <mergeCell ref="F128:G128"/>
    <mergeCell ref="J128:K128"/>
    <mergeCell ref="B129:D129"/>
    <mergeCell ref="F129:G129"/>
    <mergeCell ref="J129:K129"/>
    <mergeCell ref="B126:D126"/>
    <mergeCell ref="F126:G126"/>
    <mergeCell ref="J126:K126"/>
    <mergeCell ref="B127:D127"/>
    <mergeCell ref="F127:G127"/>
    <mergeCell ref="J127:K127"/>
    <mergeCell ref="B133:D133"/>
    <mergeCell ref="F133:G133"/>
    <mergeCell ref="J133:K133"/>
    <mergeCell ref="B134:D134"/>
    <mergeCell ref="F134:G134"/>
    <mergeCell ref="J134:K134"/>
    <mergeCell ref="B130:D130"/>
    <mergeCell ref="F130:G130"/>
    <mergeCell ref="J130:K130"/>
    <mergeCell ref="B131:K131"/>
    <mergeCell ref="B132:D132"/>
    <mergeCell ref="F132:G132"/>
    <mergeCell ref="J132:K132"/>
    <mergeCell ref="B139:E139"/>
    <mergeCell ref="F139:H139"/>
    <mergeCell ref="I139:K139"/>
    <mergeCell ref="B140:E140"/>
    <mergeCell ref="F140:H140"/>
    <mergeCell ref="I140:K140"/>
    <mergeCell ref="B135:D135"/>
    <mergeCell ref="F135:G135"/>
    <mergeCell ref="J135:K135"/>
    <mergeCell ref="B136:K136"/>
    <mergeCell ref="B137:K137"/>
    <mergeCell ref="B138:E138"/>
    <mergeCell ref="F138:H138"/>
    <mergeCell ref="I138:K138"/>
    <mergeCell ref="B143:E143"/>
    <mergeCell ref="F143:H143"/>
    <mergeCell ref="I143:K143"/>
    <mergeCell ref="B144:E144"/>
    <mergeCell ref="F144:H144"/>
    <mergeCell ref="I144:K144"/>
    <mergeCell ref="B141:E141"/>
    <mergeCell ref="F141:H141"/>
    <mergeCell ref="I141:K141"/>
    <mergeCell ref="B142:E142"/>
    <mergeCell ref="F142:H142"/>
    <mergeCell ref="I142:K142"/>
    <mergeCell ref="B147:E147"/>
    <mergeCell ref="F147:H147"/>
    <mergeCell ref="I147:K147"/>
    <mergeCell ref="C150:J150"/>
    <mergeCell ref="C151:J151"/>
    <mergeCell ref="B152:K152"/>
    <mergeCell ref="B145:E145"/>
    <mergeCell ref="F145:H145"/>
    <mergeCell ref="I145:K145"/>
    <mergeCell ref="B146:E146"/>
    <mergeCell ref="F146:H146"/>
    <mergeCell ref="I146:K146"/>
    <mergeCell ref="B155:D155"/>
    <mergeCell ref="F155:G155"/>
    <mergeCell ref="J155:K155"/>
    <mergeCell ref="B156:D156"/>
    <mergeCell ref="F156:G156"/>
    <mergeCell ref="J156:K156"/>
    <mergeCell ref="B153:D153"/>
    <mergeCell ref="F153:G153"/>
    <mergeCell ref="J153:K153"/>
    <mergeCell ref="B154:D154"/>
    <mergeCell ref="F154:G154"/>
    <mergeCell ref="J154:K154"/>
    <mergeCell ref="B160:D160"/>
    <mergeCell ref="F160:G160"/>
    <mergeCell ref="J160:K160"/>
    <mergeCell ref="B161:D161"/>
    <mergeCell ref="F161:G161"/>
    <mergeCell ref="J161:K161"/>
    <mergeCell ref="B157:K157"/>
    <mergeCell ref="B158:D158"/>
    <mergeCell ref="F158:G158"/>
    <mergeCell ref="J158:K158"/>
    <mergeCell ref="B159:D159"/>
    <mergeCell ref="F159:G159"/>
    <mergeCell ref="J159:K159"/>
    <mergeCell ref="B164:D164"/>
    <mergeCell ref="F164:G164"/>
    <mergeCell ref="J164:K164"/>
    <mergeCell ref="B165:K165"/>
    <mergeCell ref="B166:D166"/>
    <mergeCell ref="F166:G166"/>
    <mergeCell ref="J166:K166"/>
    <mergeCell ref="B162:D162"/>
    <mergeCell ref="F162:G162"/>
    <mergeCell ref="J162:K162"/>
    <mergeCell ref="B163:D163"/>
    <mergeCell ref="F163:G163"/>
    <mergeCell ref="J163:K163"/>
    <mergeCell ref="B169:D169"/>
    <mergeCell ref="F169:G169"/>
    <mergeCell ref="J169:K169"/>
    <mergeCell ref="B170:K170"/>
    <mergeCell ref="B171:K171"/>
    <mergeCell ref="B172:E172"/>
    <mergeCell ref="F172:H172"/>
    <mergeCell ref="I172:K172"/>
    <mergeCell ref="B167:D167"/>
    <mergeCell ref="F167:G167"/>
    <mergeCell ref="J167:K167"/>
    <mergeCell ref="B168:D168"/>
    <mergeCell ref="F168:G168"/>
    <mergeCell ref="J168:K168"/>
    <mergeCell ref="B175:E175"/>
    <mergeCell ref="F175:H175"/>
    <mergeCell ref="I175:K175"/>
    <mergeCell ref="B176:E176"/>
    <mergeCell ref="F176:H176"/>
    <mergeCell ref="I176:K176"/>
    <mergeCell ref="B173:E173"/>
    <mergeCell ref="F173:H173"/>
    <mergeCell ref="I173:K173"/>
    <mergeCell ref="B174:E174"/>
    <mergeCell ref="F174:H174"/>
    <mergeCell ref="I174:K174"/>
    <mergeCell ref="B179:E179"/>
    <mergeCell ref="F179:H179"/>
    <mergeCell ref="I179:K179"/>
    <mergeCell ref="B180:E180"/>
    <mergeCell ref="F180:H180"/>
    <mergeCell ref="I180:K180"/>
    <mergeCell ref="B177:E177"/>
    <mergeCell ref="F177:H177"/>
    <mergeCell ref="I177:K177"/>
    <mergeCell ref="B178:E178"/>
    <mergeCell ref="F178:H178"/>
    <mergeCell ref="I178:K178"/>
    <mergeCell ref="B186:D186"/>
    <mergeCell ref="F186:G186"/>
    <mergeCell ref="B187:D187"/>
    <mergeCell ref="F187:G187"/>
    <mergeCell ref="J187:K187"/>
    <mergeCell ref="B188:D188"/>
    <mergeCell ref="F188:G188"/>
    <mergeCell ref="J188:K188"/>
    <mergeCell ref="B181:E181"/>
    <mergeCell ref="F181:H181"/>
    <mergeCell ref="I181:K181"/>
    <mergeCell ref="C183:J183"/>
    <mergeCell ref="C184:J184"/>
    <mergeCell ref="B185:K185"/>
    <mergeCell ref="B193:D193"/>
    <mergeCell ref="F193:G193"/>
    <mergeCell ref="J193:K193"/>
    <mergeCell ref="B194:D194"/>
    <mergeCell ref="F194:G194"/>
    <mergeCell ref="J194:K194"/>
    <mergeCell ref="B189:D189"/>
    <mergeCell ref="F189:G189"/>
    <mergeCell ref="J189:K189"/>
    <mergeCell ref="B191:D191"/>
    <mergeCell ref="F191:G191"/>
    <mergeCell ref="B192:D192"/>
    <mergeCell ref="F192:G192"/>
    <mergeCell ref="J192:K192"/>
    <mergeCell ref="B197:K197"/>
    <mergeCell ref="B198:D198"/>
    <mergeCell ref="F198:G198"/>
    <mergeCell ref="J198:K198"/>
    <mergeCell ref="B199:D199"/>
    <mergeCell ref="F199:G199"/>
    <mergeCell ref="J199:K199"/>
    <mergeCell ref="B195:D195"/>
    <mergeCell ref="F195:G195"/>
    <mergeCell ref="J195:K195"/>
    <mergeCell ref="B196:D196"/>
    <mergeCell ref="F196:G196"/>
    <mergeCell ref="J196:K196"/>
    <mergeCell ref="B203:K203"/>
    <mergeCell ref="B204:E204"/>
    <mergeCell ref="F204:H204"/>
    <mergeCell ref="I204:K204"/>
    <mergeCell ref="B205:E205"/>
    <mergeCell ref="F205:H205"/>
    <mergeCell ref="I205:K205"/>
    <mergeCell ref="B200:D200"/>
    <mergeCell ref="F200:G200"/>
    <mergeCell ref="B201:D201"/>
    <mergeCell ref="F201:G201"/>
    <mergeCell ref="J201:K201"/>
    <mergeCell ref="B202:K202"/>
    <mergeCell ref="B209:E209"/>
    <mergeCell ref="F209:H209"/>
    <mergeCell ref="I209:K209"/>
    <mergeCell ref="B210:E210"/>
    <mergeCell ref="F210:H210"/>
    <mergeCell ref="I210:K210"/>
    <mergeCell ref="B206:E206"/>
    <mergeCell ref="F206:H206"/>
    <mergeCell ref="B207:E207"/>
    <mergeCell ref="F207:H207"/>
    <mergeCell ref="I207:K207"/>
    <mergeCell ref="B208:E208"/>
    <mergeCell ref="F208:H208"/>
    <mergeCell ref="I208:K208"/>
    <mergeCell ref="B213:E213"/>
    <mergeCell ref="F213:H213"/>
    <mergeCell ref="I213:K213"/>
    <mergeCell ref="C216:J216"/>
    <mergeCell ref="C217:J217"/>
    <mergeCell ref="B218:K218"/>
    <mergeCell ref="B211:E211"/>
    <mergeCell ref="F211:H211"/>
    <mergeCell ref="I211:K211"/>
    <mergeCell ref="B212:E212"/>
    <mergeCell ref="F212:H212"/>
    <mergeCell ref="I212:K212"/>
    <mergeCell ref="B222:D222"/>
    <mergeCell ref="F222:G222"/>
    <mergeCell ref="J222:K222"/>
    <mergeCell ref="B223:K223"/>
    <mergeCell ref="B224:D224"/>
    <mergeCell ref="B225:D225"/>
    <mergeCell ref="F225:G225"/>
    <mergeCell ref="J225:K225"/>
    <mergeCell ref="B219:D219"/>
    <mergeCell ref="F219:G219"/>
    <mergeCell ref="J219:K219"/>
    <mergeCell ref="B220:D220"/>
    <mergeCell ref="B221:D221"/>
    <mergeCell ref="F221:G221"/>
    <mergeCell ref="J221:K221"/>
    <mergeCell ref="B228:D228"/>
    <mergeCell ref="F228:G228"/>
    <mergeCell ref="J228:K228"/>
    <mergeCell ref="B229:D229"/>
    <mergeCell ref="F229:G229"/>
    <mergeCell ref="J229:K229"/>
    <mergeCell ref="B226:D226"/>
    <mergeCell ref="F226:G226"/>
    <mergeCell ref="J226:K226"/>
    <mergeCell ref="B227:D227"/>
    <mergeCell ref="F227:G227"/>
    <mergeCell ref="J227:K227"/>
    <mergeCell ref="B234:D234"/>
    <mergeCell ref="F234:G234"/>
    <mergeCell ref="J234:K234"/>
    <mergeCell ref="B235:K235"/>
    <mergeCell ref="B236:K236"/>
    <mergeCell ref="B237:E237"/>
    <mergeCell ref="F237:H237"/>
    <mergeCell ref="I237:K237"/>
    <mergeCell ref="B230:K230"/>
    <mergeCell ref="B231:D231"/>
    <mergeCell ref="B232:D232"/>
    <mergeCell ref="F232:G232"/>
    <mergeCell ref="J232:K232"/>
    <mergeCell ref="B233:D233"/>
    <mergeCell ref="F233:G233"/>
    <mergeCell ref="J233:K233"/>
    <mergeCell ref="B241:E241"/>
    <mergeCell ref="F241:H241"/>
    <mergeCell ref="I241:K241"/>
    <mergeCell ref="B242:E242"/>
    <mergeCell ref="F242:H242"/>
    <mergeCell ref="I242:K242"/>
    <mergeCell ref="B238:E238"/>
    <mergeCell ref="F238:H238"/>
    <mergeCell ref="B239:E239"/>
    <mergeCell ref="F239:H239"/>
    <mergeCell ref="I239:K239"/>
    <mergeCell ref="B240:E240"/>
    <mergeCell ref="F240:H240"/>
    <mergeCell ref="I240:K240"/>
    <mergeCell ref="B245:E245"/>
    <mergeCell ref="F245:H245"/>
    <mergeCell ref="I245:K245"/>
    <mergeCell ref="B246:E246"/>
    <mergeCell ref="F246:H246"/>
    <mergeCell ref="I246:K246"/>
    <mergeCell ref="B243:E243"/>
    <mergeCell ref="F243:H243"/>
    <mergeCell ref="I243:K243"/>
    <mergeCell ref="B244:E244"/>
    <mergeCell ref="F244:H244"/>
    <mergeCell ref="I244:K244"/>
    <mergeCell ref="B253:D253"/>
    <mergeCell ref="F253:G253"/>
    <mergeCell ref="J253:K253"/>
    <mergeCell ref="B254:D254"/>
    <mergeCell ref="F254:G254"/>
    <mergeCell ref="J254:K254"/>
    <mergeCell ref="C249:J249"/>
    <mergeCell ref="C250:J250"/>
    <mergeCell ref="B251:K251"/>
    <mergeCell ref="B252:D252"/>
    <mergeCell ref="F252:G252"/>
    <mergeCell ref="J252:K252"/>
    <mergeCell ref="B258:D258"/>
    <mergeCell ref="F258:G258"/>
    <mergeCell ref="J258:K258"/>
    <mergeCell ref="B259:D259"/>
    <mergeCell ref="F259:G259"/>
    <mergeCell ref="J259:K259"/>
    <mergeCell ref="B255:D255"/>
    <mergeCell ref="F255:G255"/>
    <mergeCell ref="J255:K255"/>
    <mergeCell ref="B256:K256"/>
    <mergeCell ref="B257:D257"/>
    <mergeCell ref="F257:G257"/>
    <mergeCell ref="J257:K257"/>
    <mergeCell ref="B262:D262"/>
    <mergeCell ref="F262:G262"/>
    <mergeCell ref="J262:K262"/>
    <mergeCell ref="B263:K263"/>
    <mergeCell ref="B264:D264"/>
    <mergeCell ref="F264:G264"/>
    <mergeCell ref="J264:K264"/>
    <mergeCell ref="B260:D260"/>
    <mergeCell ref="F260:G260"/>
    <mergeCell ref="J260:K260"/>
    <mergeCell ref="B261:D261"/>
    <mergeCell ref="F261:G261"/>
    <mergeCell ref="J261:K261"/>
    <mergeCell ref="B267:D267"/>
    <mergeCell ref="F267:G267"/>
    <mergeCell ref="J267:K267"/>
    <mergeCell ref="B268:K268"/>
    <mergeCell ref="B269:K269"/>
    <mergeCell ref="B270:E270"/>
    <mergeCell ref="F270:H270"/>
    <mergeCell ref="I270:K270"/>
    <mergeCell ref="B265:D265"/>
    <mergeCell ref="F265:G265"/>
    <mergeCell ref="J265:K265"/>
    <mergeCell ref="B266:D266"/>
    <mergeCell ref="F266:G266"/>
    <mergeCell ref="J266:K266"/>
    <mergeCell ref="B273:E273"/>
    <mergeCell ref="F273:H273"/>
    <mergeCell ref="I273:K273"/>
    <mergeCell ref="B274:E274"/>
    <mergeCell ref="F274:H274"/>
    <mergeCell ref="I274:K274"/>
    <mergeCell ref="B271:E271"/>
    <mergeCell ref="F271:H271"/>
    <mergeCell ref="I271:K271"/>
    <mergeCell ref="B272:E272"/>
    <mergeCell ref="F272:H272"/>
    <mergeCell ref="I272:K272"/>
    <mergeCell ref="B277:E277"/>
    <mergeCell ref="F277:H277"/>
    <mergeCell ref="I277:K277"/>
    <mergeCell ref="B278:E278"/>
    <mergeCell ref="F278:H278"/>
    <mergeCell ref="I278:K278"/>
    <mergeCell ref="B275:E275"/>
    <mergeCell ref="F275:H275"/>
    <mergeCell ref="I275:K275"/>
    <mergeCell ref="B276:E276"/>
    <mergeCell ref="F276:H276"/>
    <mergeCell ref="I276:K276"/>
    <mergeCell ref="B285:D285"/>
    <mergeCell ref="F285:G285"/>
    <mergeCell ref="J285:K285"/>
    <mergeCell ref="B286:D286"/>
    <mergeCell ref="F286:G286"/>
    <mergeCell ref="J286:K286"/>
    <mergeCell ref="B279:E279"/>
    <mergeCell ref="F279:H279"/>
    <mergeCell ref="I279:K279"/>
    <mergeCell ref="C282:J282"/>
    <mergeCell ref="C283:J283"/>
    <mergeCell ref="B284:K284"/>
    <mergeCell ref="B289:K289"/>
    <mergeCell ref="B290:D290"/>
    <mergeCell ref="F290:G290"/>
    <mergeCell ref="J290:K290"/>
    <mergeCell ref="B291:D291"/>
    <mergeCell ref="F291:G291"/>
    <mergeCell ref="J291:K291"/>
    <mergeCell ref="B287:D287"/>
    <mergeCell ref="F287:G287"/>
    <mergeCell ref="J287:K287"/>
    <mergeCell ref="B288:D288"/>
    <mergeCell ref="F288:G288"/>
    <mergeCell ref="J288:K288"/>
    <mergeCell ref="B294:D294"/>
    <mergeCell ref="F294:G294"/>
    <mergeCell ref="J294:K294"/>
    <mergeCell ref="B295:D295"/>
    <mergeCell ref="F295:G295"/>
    <mergeCell ref="J295:K295"/>
    <mergeCell ref="B292:D292"/>
    <mergeCell ref="F292:G292"/>
    <mergeCell ref="J292:K292"/>
    <mergeCell ref="B293:D293"/>
    <mergeCell ref="F293:G293"/>
    <mergeCell ref="J293:K293"/>
    <mergeCell ref="B299:D299"/>
    <mergeCell ref="F299:G299"/>
    <mergeCell ref="J299:K299"/>
    <mergeCell ref="B300:D300"/>
    <mergeCell ref="F300:G300"/>
    <mergeCell ref="J300:K300"/>
    <mergeCell ref="B296:D296"/>
    <mergeCell ref="F296:G296"/>
    <mergeCell ref="J296:K296"/>
    <mergeCell ref="B297:K297"/>
    <mergeCell ref="B298:D298"/>
    <mergeCell ref="F298:G298"/>
    <mergeCell ref="J298:K298"/>
    <mergeCell ref="B305:E305"/>
    <mergeCell ref="F305:H305"/>
    <mergeCell ref="I305:K305"/>
    <mergeCell ref="B306:E306"/>
    <mergeCell ref="F306:H306"/>
    <mergeCell ref="I306:K306"/>
    <mergeCell ref="B301:D301"/>
    <mergeCell ref="F301:G301"/>
    <mergeCell ref="J301:K301"/>
    <mergeCell ref="B302:K302"/>
    <mergeCell ref="B303:K303"/>
    <mergeCell ref="B304:E304"/>
    <mergeCell ref="F304:H304"/>
    <mergeCell ref="I304:K304"/>
    <mergeCell ref="B309:E309"/>
    <mergeCell ref="F309:H309"/>
    <mergeCell ref="I309:K309"/>
    <mergeCell ref="B310:E310"/>
    <mergeCell ref="F310:H310"/>
    <mergeCell ref="I310:K310"/>
    <mergeCell ref="B307:E307"/>
    <mergeCell ref="F307:H307"/>
    <mergeCell ref="I307:K307"/>
    <mergeCell ref="B308:E308"/>
    <mergeCell ref="F308:H308"/>
    <mergeCell ref="I308:K308"/>
    <mergeCell ref="B313:E313"/>
    <mergeCell ref="F313:H313"/>
    <mergeCell ref="I313:K313"/>
    <mergeCell ref="C316:J316"/>
    <mergeCell ref="C317:J317"/>
    <mergeCell ref="B318:K318"/>
    <mergeCell ref="B311:E311"/>
    <mergeCell ref="F311:H311"/>
    <mergeCell ref="I311:K311"/>
    <mergeCell ref="B312:E312"/>
    <mergeCell ref="F312:H312"/>
    <mergeCell ref="I312:K312"/>
    <mergeCell ref="B321:D321"/>
    <mergeCell ref="F321:G321"/>
    <mergeCell ref="J321:K321"/>
    <mergeCell ref="B322:D322"/>
    <mergeCell ref="F322:G322"/>
    <mergeCell ref="J322:K322"/>
    <mergeCell ref="B319:D319"/>
    <mergeCell ref="F319:G319"/>
    <mergeCell ref="J319:K319"/>
    <mergeCell ref="B320:D320"/>
    <mergeCell ref="F320:G320"/>
    <mergeCell ref="J320:K320"/>
    <mergeCell ref="B326:D326"/>
    <mergeCell ref="F326:G326"/>
    <mergeCell ref="J326:K326"/>
    <mergeCell ref="B327:D327"/>
    <mergeCell ref="F327:G327"/>
    <mergeCell ref="J327:K327"/>
    <mergeCell ref="B323:K323"/>
    <mergeCell ref="B324:D324"/>
    <mergeCell ref="F324:G324"/>
    <mergeCell ref="J324:K324"/>
    <mergeCell ref="B325:D325"/>
    <mergeCell ref="F325:G325"/>
    <mergeCell ref="J325:K325"/>
    <mergeCell ref="B331:K331"/>
    <mergeCell ref="B332:D332"/>
    <mergeCell ref="F332:G332"/>
    <mergeCell ref="J332:K332"/>
    <mergeCell ref="B333:D333"/>
    <mergeCell ref="F333:G333"/>
    <mergeCell ref="J333:K333"/>
    <mergeCell ref="B328:D328"/>
    <mergeCell ref="F328:G328"/>
    <mergeCell ref="J328:K328"/>
    <mergeCell ref="B330:D330"/>
    <mergeCell ref="F330:G330"/>
    <mergeCell ref="J330:K330"/>
    <mergeCell ref="B336:K336"/>
    <mergeCell ref="B337:K337"/>
    <mergeCell ref="B338:E338"/>
    <mergeCell ref="F338:H338"/>
    <mergeCell ref="I338:K338"/>
    <mergeCell ref="B339:E339"/>
    <mergeCell ref="F339:H339"/>
    <mergeCell ref="I339:K339"/>
    <mergeCell ref="B334:D334"/>
    <mergeCell ref="F334:G334"/>
    <mergeCell ref="J334:K334"/>
    <mergeCell ref="B335:D335"/>
    <mergeCell ref="F335:G335"/>
    <mergeCell ref="J335:K335"/>
    <mergeCell ref="B342:E342"/>
    <mergeCell ref="F342:H342"/>
    <mergeCell ref="I342:K342"/>
    <mergeCell ref="B343:E343"/>
    <mergeCell ref="F343:H343"/>
    <mergeCell ref="I343:K343"/>
    <mergeCell ref="B340:E340"/>
    <mergeCell ref="F340:H340"/>
    <mergeCell ref="I340:K340"/>
    <mergeCell ref="B341:E341"/>
    <mergeCell ref="F341:H341"/>
    <mergeCell ref="I341:K341"/>
    <mergeCell ref="B346:E346"/>
    <mergeCell ref="F346:H346"/>
    <mergeCell ref="I346:K346"/>
    <mergeCell ref="B347:E347"/>
    <mergeCell ref="F347:H347"/>
    <mergeCell ref="I347:K347"/>
    <mergeCell ref="B344:E344"/>
    <mergeCell ref="F344:H344"/>
    <mergeCell ref="I344:K344"/>
    <mergeCell ref="B345:E345"/>
    <mergeCell ref="F345:H345"/>
    <mergeCell ref="I345:K345"/>
    <mergeCell ref="B354:D354"/>
    <mergeCell ref="F354:G354"/>
    <mergeCell ref="J354:K354"/>
    <mergeCell ref="B355:D355"/>
    <mergeCell ref="F355:G355"/>
    <mergeCell ref="J355:K355"/>
    <mergeCell ref="C350:J350"/>
    <mergeCell ref="C351:J351"/>
    <mergeCell ref="B352:K352"/>
    <mergeCell ref="B353:D353"/>
    <mergeCell ref="F353:G353"/>
    <mergeCell ref="J353:K353"/>
    <mergeCell ref="B359:D359"/>
    <mergeCell ref="F359:G359"/>
    <mergeCell ref="J359:K359"/>
    <mergeCell ref="B360:D360"/>
    <mergeCell ref="F360:G360"/>
    <mergeCell ref="J360:K360"/>
    <mergeCell ref="B356:D356"/>
    <mergeCell ref="F356:G356"/>
    <mergeCell ref="J356:K356"/>
    <mergeCell ref="B357:K357"/>
    <mergeCell ref="B358:D358"/>
    <mergeCell ref="F358:G358"/>
    <mergeCell ref="J358:K358"/>
    <mergeCell ref="B363:D363"/>
    <mergeCell ref="F363:G363"/>
    <mergeCell ref="J363:K363"/>
    <mergeCell ref="B364:D364"/>
    <mergeCell ref="F364:G364"/>
    <mergeCell ref="J364:K364"/>
    <mergeCell ref="B361:D361"/>
    <mergeCell ref="F361:G361"/>
    <mergeCell ref="J361:K361"/>
    <mergeCell ref="B362:D362"/>
    <mergeCell ref="F362:G362"/>
    <mergeCell ref="J362:K362"/>
    <mergeCell ref="B368:K368"/>
    <mergeCell ref="B369:E369"/>
    <mergeCell ref="F369:H369"/>
    <mergeCell ref="I369:K369"/>
    <mergeCell ref="B370:E370"/>
    <mergeCell ref="F370:H370"/>
    <mergeCell ref="I370:K370"/>
    <mergeCell ref="B365:K365"/>
    <mergeCell ref="B366:D366"/>
    <mergeCell ref="F366:G366"/>
    <mergeCell ref="J366:K366"/>
    <mergeCell ref="B367:D367"/>
    <mergeCell ref="F367:G367"/>
    <mergeCell ref="J367:K367"/>
    <mergeCell ref="B373:E373"/>
    <mergeCell ref="F373:H373"/>
    <mergeCell ref="I373:K373"/>
    <mergeCell ref="B374:K374"/>
    <mergeCell ref="F381:J381"/>
    <mergeCell ref="F382:J382"/>
    <mergeCell ref="B371:E371"/>
    <mergeCell ref="F371:H371"/>
    <mergeCell ref="I371:K371"/>
    <mergeCell ref="B372:E372"/>
    <mergeCell ref="F372:H372"/>
    <mergeCell ref="I372:K372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7"/>
  <sheetViews>
    <sheetView view="pageBreakPreview" topLeftCell="A67" zoomScaleNormal="100" zoomScaleSheetLayoutView="100" workbookViewId="0">
      <selection activeCell="E11" sqref="E11"/>
    </sheetView>
  </sheetViews>
  <sheetFormatPr defaultRowHeight="12.75" x14ac:dyDescent="0.2"/>
  <cols>
    <col min="1" max="1" width="9.140625" customWidth="1"/>
    <col min="2" max="2" width="78.140625" customWidth="1"/>
  </cols>
  <sheetData>
    <row r="1" spans="1:12" ht="37.5" customHeight="1" x14ac:dyDescent="0.2">
      <c r="A1" s="17"/>
      <c r="B1" s="18" t="s">
        <v>38</v>
      </c>
    </row>
    <row r="2" spans="1:12" ht="15.75" x14ac:dyDescent="0.2">
      <c r="A2" s="19"/>
      <c r="B2" s="20" t="s">
        <v>39</v>
      </c>
    </row>
    <row r="3" spans="1:12" ht="15.75" x14ac:dyDescent="0.2">
      <c r="A3" s="19"/>
      <c r="B3" s="21"/>
    </row>
    <row r="4" spans="1:12" x14ac:dyDescent="0.2">
      <c r="A4" s="22" t="s">
        <v>41</v>
      </c>
      <c r="B4" s="292" t="str">
        <f>'PLANILHA ORÇAM.'!B3:K3</f>
        <v>REFORMA DA UNIDADE DE SAÚDE EM CAPIVARA</v>
      </c>
    </row>
    <row r="5" spans="1:12" x14ac:dyDescent="0.2">
      <c r="A5" s="22" t="s">
        <v>42</v>
      </c>
      <c r="B5" s="23" t="str">
        <f>'PLANILHA ORÇAM.'!B4:K4</f>
        <v>CAPIVARA- VARGEM ALTA- ES</v>
      </c>
    </row>
    <row r="6" spans="1:12" x14ac:dyDescent="0.2">
      <c r="A6" s="22"/>
      <c r="B6" s="23"/>
    </row>
    <row r="7" spans="1:12" ht="18" x14ac:dyDescent="0.2">
      <c r="A7" s="573" t="s">
        <v>70</v>
      </c>
      <c r="B7" s="573"/>
    </row>
    <row r="9" spans="1:12" x14ac:dyDescent="0.2">
      <c r="A9" s="304">
        <v>1</v>
      </c>
      <c r="B9" s="293" t="s">
        <v>15</v>
      </c>
      <c r="C9" s="293"/>
      <c r="D9" s="293"/>
      <c r="E9" s="293"/>
      <c r="F9" s="293"/>
      <c r="G9" s="293"/>
      <c r="H9" s="293"/>
    </row>
    <row r="10" spans="1:12" x14ac:dyDescent="0.2">
      <c r="A10" s="2"/>
      <c r="B10" s="2"/>
    </row>
    <row r="11" spans="1:12" ht="72" x14ac:dyDescent="0.2">
      <c r="A11" s="2"/>
      <c r="B11" s="305" t="s">
        <v>599</v>
      </c>
    </row>
    <row r="12" spans="1:12" x14ac:dyDescent="0.2">
      <c r="A12" s="2"/>
      <c r="B12" s="305"/>
    </row>
    <row r="13" spans="1:12" s="218" customFormat="1" x14ac:dyDescent="0.2">
      <c r="A13" s="302">
        <v>2</v>
      </c>
      <c r="B13" s="301" t="s">
        <v>182</v>
      </c>
      <c r="C13" s="295"/>
      <c r="D13" s="295"/>
      <c r="E13" s="295"/>
      <c r="F13" s="296"/>
      <c r="G13" s="297"/>
      <c r="H13" s="297"/>
      <c r="I13" s="298"/>
      <c r="J13" s="299"/>
      <c r="K13" s="299"/>
      <c r="L13" s="295"/>
    </row>
    <row r="14" spans="1:12" s="218" customFormat="1" ht="24" x14ac:dyDescent="0.2">
      <c r="A14" s="294"/>
      <c r="B14" s="300" t="s">
        <v>600</v>
      </c>
      <c r="C14" s="295"/>
      <c r="D14" s="295"/>
      <c r="E14" s="295"/>
      <c r="F14" s="296"/>
      <c r="G14" s="297"/>
      <c r="H14" s="297"/>
      <c r="I14" s="298"/>
      <c r="J14" s="299"/>
      <c r="K14" s="299"/>
      <c r="L14" s="295"/>
    </row>
    <row r="15" spans="1:12" x14ac:dyDescent="0.2">
      <c r="A15" s="2"/>
      <c r="B15" s="2"/>
    </row>
    <row r="16" spans="1:12" x14ac:dyDescent="0.2">
      <c r="A16" s="304">
        <v>3</v>
      </c>
      <c r="B16" s="306" t="s">
        <v>54</v>
      </c>
    </row>
    <row r="17" spans="1:2" x14ac:dyDescent="0.2">
      <c r="A17" s="2"/>
      <c r="B17" s="2"/>
    </row>
    <row r="18" spans="1:2" ht="19.5" customHeight="1" x14ac:dyDescent="0.2">
      <c r="A18" s="2"/>
      <c r="B18" s="73" t="s">
        <v>601</v>
      </c>
    </row>
    <row r="19" spans="1:2" ht="32.25" customHeight="1" x14ac:dyDescent="0.2">
      <c r="A19" s="2"/>
      <c r="B19" s="305" t="s">
        <v>604</v>
      </c>
    </row>
    <row r="20" spans="1:2" ht="24" x14ac:dyDescent="0.2">
      <c r="A20" s="2"/>
      <c r="B20" s="307" t="s">
        <v>71</v>
      </c>
    </row>
    <row r="21" spans="1:2" x14ac:dyDescent="0.2">
      <c r="A21" s="2"/>
      <c r="B21" s="305" t="s">
        <v>605</v>
      </c>
    </row>
    <row r="22" spans="1:2" x14ac:dyDescent="0.2">
      <c r="A22" s="304"/>
      <c r="B22" s="2" t="s">
        <v>602</v>
      </c>
    </row>
    <row r="23" spans="1:2" x14ac:dyDescent="0.2">
      <c r="A23" s="2"/>
      <c r="B23" s="73" t="s">
        <v>607</v>
      </c>
    </row>
    <row r="24" spans="1:2" x14ac:dyDescent="0.2">
      <c r="A24" s="2"/>
      <c r="B24" s="73" t="s">
        <v>606</v>
      </c>
    </row>
    <row r="25" spans="1:2" ht="24" x14ac:dyDescent="0.2">
      <c r="A25" s="304"/>
      <c r="B25" s="308" t="s">
        <v>608</v>
      </c>
    </row>
    <row r="26" spans="1:2" ht="24" x14ac:dyDescent="0.2">
      <c r="A26" s="2"/>
      <c r="B26" s="308" t="s">
        <v>603</v>
      </c>
    </row>
    <row r="27" spans="1:2" ht="24" x14ac:dyDescent="0.2">
      <c r="A27" s="2"/>
      <c r="B27" s="308" t="s">
        <v>609</v>
      </c>
    </row>
    <row r="28" spans="1:2" x14ac:dyDescent="0.2">
      <c r="A28" s="2"/>
      <c r="B28" s="308"/>
    </row>
    <row r="29" spans="1:2" x14ac:dyDescent="0.2">
      <c r="A29" s="309">
        <v>4</v>
      </c>
      <c r="B29" s="310" t="s">
        <v>214</v>
      </c>
    </row>
    <row r="30" spans="1:2" x14ac:dyDescent="0.2">
      <c r="A30" s="2"/>
      <c r="B30" s="310" t="s">
        <v>215</v>
      </c>
    </row>
    <row r="31" spans="1:2" ht="24" x14ac:dyDescent="0.2">
      <c r="A31" s="2"/>
      <c r="B31" s="308" t="s">
        <v>610</v>
      </c>
    </row>
    <row r="32" spans="1:2" x14ac:dyDescent="0.2">
      <c r="A32" s="2"/>
      <c r="B32" s="308"/>
    </row>
    <row r="33" spans="1:2" x14ac:dyDescent="0.2">
      <c r="A33" s="2"/>
      <c r="B33" s="310" t="s">
        <v>109</v>
      </c>
    </row>
    <row r="34" spans="1:2" x14ac:dyDescent="0.2">
      <c r="A34" s="2"/>
      <c r="B34" s="310" t="s">
        <v>377</v>
      </c>
    </row>
    <row r="35" spans="1:2" x14ac:dyDescent="0.2">
      <c r="A35" s="2"/>
      <c r="B35" s="308" t="s">
        <v>611</v>
      </c>
    </row>
    <row r="36" spans="1:2" x14ac:dyDescent="0.2">
      <c r="A36" s="2"/>
      <c r="B36" s="308"/>
    </row>
    <row r="37" spans="1:2" x14ac:dyDescent="0.2">
      <c r="A37" s="2"/>
      <c r="B37" s="310" t="s">
        <v>378</v>
      </c>
    </row>
    <row r="38" spans="1:2" x14ac:dyDescent="0.2">
      <c r="A38" s="2"/>
      <c r="B38" s="308" t="s">
        <v>612</v>
      </c>
    </row>
    <row r="39" spans="1:2" x14ac:dyDescent="0.2">
      <c r="A39" s="2"/>
      <c r="B39" s="308"/>
    </row>
    <row r="40" spans="1:2" x14ac:dyDescent="0.2">
      <c r="A40" s="2"/>
      <c r="B40" s="310" t="s">
        <v>280</v>
      </c>
    </row>
    <row r="41" spans="1:2" x14ac:dyDescent="0.2">
      <c r="A41" s="2"/>
      <c r="B41" s="308" t="s">
        <v>613</v>
      </c>
    </row>
    <row r="42" spans="1:2" x14ac:dyDescent="0.2">
      <c r="A42" s="2"/>
      <c r="B42" s="308"/>
    </row>
    <row r="43" spans="1:2" x14ac:dyDescent="0.2">
      <c r="A43" s="2"/>
      <c r="B43" s="310" t="s">
        <v>57</v>
      </c>
    </row>
    <row r="44" spans="1:2" ht="72" x14ac:dyDescent="0.2">
      <c r="A44" s="2"/>
      <c r="B44" s="308" t="s">
        <v>614</v>
      </c>
    </row>
    <row r="45" spans="1:2" x14ac:dyDescent="0.2">
      <c r="A45" s="2"/>
      <c r="B45" s="308"/>
    </row>
    <row r="46" spans="1:2" x14ac:dyDescent="0.2">
      <c r="A46" s="2"/>
      <c r="B46" s="310" t="s">
        <v>278</v>
      </c>
    </row>
    <row r="47" spans="1:2" ht="36" x14ac:dyDescent="0.2">
      <c r="A47" s="2"/>
      <c r="B47" s="308" t="s">
        <v>616</v>
      </c>
    </row>
    <row r="48" spans="1:2" ht="24" x14ac:dyDescent="0.2">
      <c r="A48" s="2"/>
      <c r="B48" s="308" t="s">
        <v>617</v>
      </c>
    </row>
    <row r="49" spans="1:2" ht="24" x14ac:dyDescent="0.2">
      <c r="A49" s="2"/>
      <c r="B49" s="308" t="s">
        <v>618</v>
      </c>
    </row>
    <row r="50" spans="1:2" x14ac:dyDescent="0.2">
      <c r="A50" s="2"/>
      <c r="B50" s="308"/>
    </row>
    <row r="51" spans="1:2" x14ac:dyDescent="0.2">
      <c r="A51" s="2"/>
      <c r="B51" s="310" t="s">
        <v>4</v>
      </c>
    </row>
    <row r="52" spans="1:2" ht="24" x14ac:dyDescent="0.2">
      <c r="A52" s="2"/>
      <c r="B52" s="305" t="s">
        <v>72</v>
      </c>
    </row>
    <row r="53" spans="1:2" ht="24" x14ac:dyDescent="0.2">
      <c r="A53" s="2"/>
      <c r="B53" s="307" t="s">
        <v>73</v>
      </c>
    </row>
    <row r="54" spans="1:2" ht="24" x14ac:dyDescent="0.2">
      <c r="A54" s="2"/>
      <c r="B54" s="308" t="s">
        <v>619</v>
      </c>
    </row>
    <row r="55" spans="1:2" ht="24" x14ac:dyDescent="0.2">
      <c r="A55" s="2"/>
      <c r="B55" s="307" t="s">
        <v>620</v>
      </c>
    </row>
    <row r="56" spans="1:2" ht="24" x14ac:dyDescent="0.2">
      <c r="A56" s="2"/>
      <c r="B56" s="308" t="s">
        <v>621</v>
      </c>
    </row>
    <row r="57" spans="1:2" x14ac:dyDescent="0.2">
      <c r="A57" s="304"/>
      <c r="B57" s="306"/>
    </row>
    <row r="58" spans="1:2" x14ac:dyDescent="0.2">
      <c r="A58" s="2"/>
      <c r="B58" s="306" t="s">
        <v>551</v>
      </c>
    </row>
    <row r="59" spans="1:2" ht="24" x14ac:dyDescent="0.2">
      <c r="A59" s="2"/>
      <c r="B59" s="305" t="s">
        <v>622</v>
      </c>
    </row>
    <row r="60" spans="1:2" x14ac:dyDescent="0.2">
      <c r="A60" s="2"/>
      <c r="B60" s="305"/>
    </row>
    <row r="61" spans="1:2" x14ac:dyDescent="0.2">
      <c r="A61" s="2"/>
      <c r="B61" s="311" t="s">
        <v>371</v>
      </c>
    </row>
    <row r="62" spans="1:2" ht="44.25" customHeight="1" x14ac:dyDescent="0.2">
      <c r="A62" s="2"/>
      <c r="B62" s="305" t="s">
        <v>624</v>
      </c>
    </row>
    <row r="63" spans="1:2" x14ac:dyDescent="0.2">
      <c r="A63" s="2"/>
      <c r="B63" s="305"/>
    </row>
    <row r="64" spans="1:2" x14ac:dyDescent="0.2">
      <c r="A64" s="2"/>
      <c r="B64" s="311" t="s">
        <v>6</v>
      </c>
    </row>
    <row r="65" spans="1:2" ht="24" x14ac:dyDescent="0.2">
      <c r="A65" s="2"/>
      <c r="B65" s="305" t="s">
        <v>625</v>
      </c>
    </row>
    <row r="66" spans="1:2" ht="36" x14ac:dyDescent="0.2">
      <c r="A66" s="2"/>
      <c r="B66" s="305" t="s">
        <v>626</v>
      </c>
    </row>
    <row r="67" spans="1:2" ht="24" x14ac:dyDescent="0.2">
      <c r="A67" s="2"/>
      <c r="B67" s="305" t="s">
        <v>627</v>
      </c>
    </row>
    <row r="68" spans="1:2" ht="24" x14ac:dyDescent="0.2">
      <c r="A68" s="2"/>
      <c r="B68" s="305" t="s">
        <v>629</v>
      </c>
    </row>
    <row r="69" spans="1:2" x14ac:dyDescent="0.2">
      <c r="A69" s="2"/>
      <c r="B69" s="305" t="s">
        <v>628</v>
      </c>
    </row>
    <row r="70" spans="1:2" ht="24" x14ac:dyDescent="0.2">
      <c r="A70" s="2"/>
      <c r="B70" s="308" t="s">
        <v>630</v>
      </c>
    </row>
    <row r="71" spans="1:2" x14ac:dyDescent="0.2">
      <c r="A71" s="2"/>
      <c r="B71" s="308" t="s">
        <v>631</v>
      </c>
    </row>
    <row r="72" spans="1:2" x14ac:dyDescent="0.2">
      <c r="A72" s="2"/>
      <c r="B72" s="2"/>
    </row>
    <row r="73" spans="1:2" x14ac:dyDescent="0.2">
      <c r="A73" s="2"/>
      <c r="B73" s="306" t="s">
        <v>559</v>
      </c>
    </row>
    <row r="74" spans="1:2" x14ac:dyDescent="0.2">
      <c r="A74" s="2"/>
      <c r="B74" s="2" t="s">
        <v>632</v>
      </c>
    </row>
    <row r="75" spans="1:2" x14ac:dyDescent="0.2">
      <c r="A75" s="2"/>
      <c r="B75" s="2"/>
    </row>
    <row r="76" spans="1:2" x14ac:dyDescent="0.2">
      <c r="A76" s="2"/>
      <c r="B76" s="306" t="s">
        <v>326</v>
      </c>
    </row>
    <row r="77" spans="1:2" ht="28.5" customHeight="1" x14ac:dyDescent="0.2">
      <c r="A77" s="2"/>
      <c r="B77" s="307" t="s">
        <v>633</v>
      </c>
    </row>
    <row r="78" spans="1:2" x14ac:dyDescent="0.2">
      <c r="A78" s="2"/>
      <c r="B78" s="73"/>
    </row>
    <row r="79" spans="1:2" x14ac:dyDescent="0.2">
      <c r="A79" s="2"/>
      <c r="B79" s="306" t="s">
        <v>5</v>
      </c>
    </row>
    <row r="80" spans="1:2" x14ac:dyDescent="0.2">
      <c r="A80" s="304"/>
      <c r="B80" s="306" t="s">
        <v>60</v>
      </c>
    </row>
    <row r="81" spans="1:2" ht="24" x14ac:dyDescent="0.2">
      <c r="A81" s="2"/>
      <c r="B81" s="308" t="s">
        <v>634</v>
      </c>
    </row>
    <row r="82" spans="1:2" x14ac:dyDescent="0.2">
      <c r="A82" s="2"/>
      <c r="B82" s="307"/>
    </row>
    <row r="83" spans="1:2" x14ac:dyDescent="0.2">
      <c r="A83" s="2"/>
      <c r="B83" s="307"/>
    </row>
    <row r="84" spans="1:2" x14ac:dyDescent="0.2">
      <c r="A84" s="2"/>
      <c r="B84" s="307"/>
    </row>
    <row r="85" spans="1:2" x14ac:dyDescent="0.2">
      <c r="A85" s="2"/>
      <c r="B85" s="307"/>
    </row>
    <row r="86" spans="1:2" x14ac:dyDescent="0.2">
      <c r="A86" s="2"/>
      <c r="B86" s="305"/>
    </row>
    <row r="87" spans="1:2" x14ac:dyDescent="0.2">
      <c r="A87" s="2"/>
      <c r="B87" s="2"/>
    </row>
    <row r="88" spans="1:2" x14ac:dyDescent="0.2">
      <c r="A88" s="304">
        <v>6</v>
      </c>
      <c r="B88" s="306" t="s">
        <v>6</v>
      </c>
    </row>
    <row r="89" spans="1:2" x14ac:dyDescent="0.2">
      <c r="A89" s="2"/>
      <c r="B89" s="2"/>
    </row>
    <row r="90" spans="1:2" ht="51" customHeight="1" x14ac:dyDescent="0.2">
      <c r="A90" s="2"/>
      <c r="B90" s="307" t="s">
        <v>74</v>
      </c>
    </row>
    <row r="91" spans="1:2" ht="35.25" customHeight="1" x14ac:dyDescent="0.2">
      <c r="A91" s="2"/>
      <c r="B91" s="307" t="s">
        <v>75</v>
      </c>
    </row>
    <row r="92" spans="1:2" ht="45" customHeight="1" x14ac:dyDescent="0.2">
      <c r="A92" s="2"/>
      <c r="B92" s="308" t="s">
        <v>76</v>
      </c>
    </row>
    <row r="93" spans="1:2" ht="36" customHeight="1" x14ac:dyDescent="0.2">
      <c r="A93" s="2"/>
      <c r="B93" s="307" t="s">
        <v>77</v>
      </c>
    </row>
    <row r="94" spans="1:2" ht="44.25" customHeight="1" x14ac:dyDescent="0.2">
      <c r="A94" s="2"/>
      <c r="B94" s="307" t="s">
        <v>78</v>
      </c>
    </row>
    <row r="95" spans="1:2" x14ac:dyDescent="0.2">
      <c r="A95" s="2"/>
      <c r="B95" s="2"/>
    </row>
    <row r="96" spans="1:2" x14ac:dyDescent="0.2">
      <c r="A96" s="304">
        <v>7</v>
      </c>
      <c r="B96" s="312" t="s">
        <v>5</v>
      </c>
    </row>
    <row r="97" spans="1:2" x14ac:dyDescent="0.2">
      <c r="A97" s="2"/>
      <c r="B97" s="306" t="s">
        <v>60</v>
      </c>
    </row>
    <row r="98" spans="1:2" ht="51.75" customHeight="1" x14ac:dyDescent="0.2">
      <c r="A98" s="2"/>
      <c r="B98" s="307" t="s">
        <v>79</v>
      </c>
    </row>
    <row r="99" spans="1:2" x14ac:dyDescent="0.2">
      <c r="A99" s="2"/>
      <c r="B99" s="307" t="s">
        <v>80</v>
      </c>
    </row>
    <row r="100" spans="1:2" ht="36" customHeight="1" x14ac:dyDescent="0.2">
      <c r="A100" s="2"/>
      <c r="B100" s="307" t="s">
        <v>81</v>
      </c>
    </row>
    <row r="101" spans="1:2" ht="39.75" customHeight="1" x14ac:dyDescent="0.2">
      <c r="A101" s="2"/>
      <c r="B101" s="307" t="s">
        <v>82</v>
      </c>
    </row>
    <row r="102" spans="1:2" x14ac:dyDescent="0.2">
      <c r="A102" s="2"/>
      <c r="B102" s="312" t="s">
        <v>61</v>
      </c>
    </row>
    <row r="103" spans="1:2" ht="49.5" customHeight="1" x14ac:dyDescent="0.2">
      <c r="A103" s="2"/>
      <c r="B103" s="307" t="s">
        <v>83</v>
      </c>
    </row>
    <row r="104" spans="1:2" ht="40.5" customHeight="1" x14ac:dyDescent="0.2">
      <c r="A104" s="2"/>
      <c r="B104" s="307" t="s">
        <v>84</v>
      </c>
    </row>
    <row r="105" spans="1:2" ht="24" x14ac:dyDescent="0.2">
      <c r="A105" s="2"/>
      <c r="B105" s="307" t="s">
        <v>85</v>
      </c>
    </row>
    <row r="106" spans="1:2" ht="22.5" customHeight="1" x14ac:dyDescent="0.2">
      <c r="A106" s="2"/>
      <c r="B106" s="307" t="s">
        <v>86</v>
      </c>
    </row>
    <row r="107" spans="1:2" x14ac:dyDescent="0.2">
      <c r="A107" s="2"/>
      <c r="B107" s="2"/>
    </row>
    <row r="108" spans="1:2" x14ac:dyDescent="0.2">
      <c r="A108" s="304">
        <v>8</v>
      </c>
      <c r="B108" s="312" t="s">
        <v>55</v>
      </c>
    </row>
    <row r="109" spans="1:2" x14ac:dyDescent="0.2">
      <c r="A109" s="2"/>
      <c r="B109" s="312" t="s">
        <v>101</v>
      </c>
    </row>
    <row r="110" spans="1:2" ht="38.25" customHeight="1" x14ac:dyDescent="0.2">
      <c r="A110" s="2"/>
      <c r="B110" s="307" t="s">
        <v>106</v>
      </c>
    </row>
    <row r="111" spans="1:2" x14ac:dyDescent="0.2">
      <c r="A111" s="2"/>
      <c r="B111" s="307"/>
    </row>
    <row r="112" spans="1:2" ht="14.25" customHeight="1" x14ac:dyDescent="0.2">
      <c r="A112" s="2"/>
      <c r="B112" s="312" t="s">
        <v>103</v>
      </c>
    </row>
    <row r="113" spans="1:8" ht="49.5" customHeight="1" x14ac:dyDescent="0.2">
      <c r="A113" s="2"/>
      <c r="B113" s="313" t="s">
        <v>105</v>
      </c>
    </row>
    <row r="114" spans="1:8" x14ac:dyDescent="0.2">
      <c r="A114" s="2"/>
      <c r="B114" s="313"/>
    </row>
    <row r="115" spans="1:8" x14ac:dyDescent="0.2">
      <c r="A115" s="2"/>
      <c r="B115" s="314" t="s">
        <v>102</v>
      </c>
    </row>
    <row r="116" spans="1:8" ht="24" x14ac:dyDescent="0.2">
      <c r="A116" s="2"/>
      <c r="B116" s="30" t="s">
        <v>108</v>
      </c>
      <c r="C116" s="30"/>
      <c r="D116" s="30"/>
      <c r="E116" s="30"/>
      <c r="F116" s="30"/>
      <c r="G116" s="30"/>
      <c r="H116" s="30"/>
    </row>
    <row r="117" spans="1:8" ht="24" x14ac:dyDescent="0.2">
      <c r="A117" s="2"/>
      <c r="B117" s="30" t="s">
        <v>107</v>
      </c>
      <c r="C117" s="30"/>
      <c r="D117" s="30"/>
      <c r="E117" s="30"/>
      <c r="F117" s="30"/>
      <c r="G117" s="30"/>
      <c r="H117" s="30"/>
    </row>
    <row r="118" spans="1:8" x14ac:dyDescent="0.2">
      <c r="A118" s="2"/>
      <c r="B118" s="30"/>
      <c r="C118" s="30"/>
      <c r="D118" s="30"/>
      <c r="E118" s="30"/>
      <c r="F118" s="30"/>
      <c r="G118" s="30"/>
      <c r="H118" s="30"/>
    </row>
    <row r="119" spans="1:8" x14ac:dyDescent="0.2">
      <c r="A119" s="304">
        <v>9</v>
      </c>
      <c r="B119" s="306" t="s">
        <v>7</v>
      </c>
    </row>
    <row r="120" spans="1:8" x14ac:dyDescent="0.2">
      <c r="A120" s="2"/>
      <c r="B120" s="2"/>
    </row>
    <row r="121" spans="1:8" ht="50.25" customHeight="1" x14ac:dyDescent="0.2">
      <c r="A121" s="2"/>
      <c r="B121" s="307" t="s">
        <v>88</v>
      </c>
    </row>
    <row r="122" spans="1:8" ht="21.75" customHeight="1" x14ac:dyDescent="0.2">
      <c r="A122" s="2"/>
      <c r="B122" s="73" t="s">
        <v>87</v>
      </c>
    </row>
    <row r="123" spans="1:8" ht="30" customHeight="1" x14ac:dyDescent="0.2">
      <c r="A123" s="2"/>
      <c r="B123" s="307" t="s">
        <v>89</v>
      </c>
    </row>
    <row r="124" spans="1:8" x14ac:dyDescent="0.2">
      <c r="A124" s="2"/>
      <c r="B124" s="2"/>
    </row>
    <row r="125" spans="1:8" x14ac:dyDescent="0.2">
      <c r="A125" s="304">
        <v>10</v>
      </c>
      <c r="B125" s="306" t="s">
        <v>62</v>
      </c>
    </row>
    <row r="126" spans="1:8" x14ac:dyDescent="0.2">
      <c r="A126" s="2"/>
      <c r="B126" s="2"/>
    </row>
    <row r="127" spans="1:8" ht="31.5" customHeight="1" x14ac:dyDescent="0.2">
      <c r="A127" s="2"/>
      <c r="B127" s="315" t="s">
        <v>90</v>
      </c>
    </row>
    <row r="128" spans="1:8" ht="52.5" customHeight="1" x14ac:dyDescent="0.2">
      <c r="A128" s="2"/>
      <c r="B128" s="307" t="s">
        <v>91</v>
      </c>
    </row>
    <row r="129" spans="1:2" ht="29.25" customHeight="1" x14ac:dyDescent="0.2">
      <c r="A129" s="2"/>
      <c r="B129" s="307" t="s">
        <v>92</v>
      </c>
    </row>
    <row r="130" spans="1:2" x14ac:dyDescent="0.2">
      <c r="A130" s="2"/>
      <c r="B130" s="2"/>
    </row>
    <row r="131" spans="1:2" x14ac:dyDescent="0.2">
      <c r="A131" s="304">
        <v>11</v>
      </c>
      <c r="B131" s="306" t="s">
        <v>64</v>
      </c>
    </row>
    <row r="132" spans="1:2" x14ac:dyDescent="0.2">
      <c r="A132" s="2"/>
      <c r="B132" s="2"/>
    </row>
    <row r="133" spans="1:2" ht="24" x14ac:dyDescent="0.2">
      <c r="A133" s="2"/>
      <c r="B133" s="307" t="s">
        <v>93</v>
      </c>
    </row>
    <row r="134" spans="1:2" ht="33" customHeight="1" x14ac:dyDescent="0.2">
      <c r="A134" s="2"/>
      <c r="B134" s="307" t="s">
        <v>94</v>
      </c>
    </row>
    <row r="135" spans="1:2" ht="35.25" customHeight="1" x14ac:dyDescent="0.2">
      <c r="A135" s="2"/>
      <c r="B135" s="307" t="s">
        <v>95</v>
      </c>
    </row>
    <row r="136" spans="1:2" ht="38.25" customHeight="1" x14ac:dyDescent="0.2">
      <c r="A136" s="2"/>
      <c r="B136" s="307" t="s">
        <v>96</v>
      </c>
    </row>
    <row r="137" spans="1:2" x14ac:dyDescent="0.2">
      <c r="A137" s="2"/>
      <c r="B137" s="2"/>
    </row>
    <row r="138" spans="1:2" x14ac:dyDescent="0.2">
      <c r="A138" s="304">
        <v>12</v>
      </c>
      <c r="B138" s="312" t="s">
        <v>56</v>
      </c>
    </row>
    <row r="139" spans="1:2" x14ac:dyDescent="0.2">
      <c r="A139" s="2"/>
      <c r="B139" s="2"/>
    </row>
    <row r="140" spans="1:2" ht="36.75" customHeight="1" x14ac:dyDescent="0.2">
      <c r="A140" s="2"/>
      <c r="B140" s="307" t="s">
        <v>97</v>
      </c>
    </row>
    <row r="141" spans="1:2" ht="34.5" customHeight="1" x14ac:dyDescent="0.2">
      <c r="A141" s="2"/>
      <c r="B141" s="307" t="s">
        <v>98</v>
      </c>
    </row>
    <row r="142" spans="1:2" ht="37.5" customHeight="1" x14ac:dyDescent="0.2">
      <c r="A142" s="2"/>
      <c r="B142" s="307" t="s">
        <v>99</v>
      </c>
    </row>
    <row r="143" spans="1:2" ht="36" customHeight="1" x14ac:dyDescent="0.2">
      <c r="A143" s="2"/>
      <c r="B143" s="307" t="s">
        <v>72</v>
      </c>
    </row>
    <row r="144" spans="1:2" x14ac:dyDescent="0.2">
      <c r="A144" s="2"/>
      <c r="B144" s="2"/>
    </row>
    <row r="145" spans="1:2" x14ac:dyDescent="0.2">
      <c r="A145" s="304">
        <v>13</v>
      </c>
      <c r="B145" s="312" t="s">
        <v>8</v>
      </c>
    </row>
    <row r="146" spans="1:2" x14ac:dyDescent="0.2">
      <c r="A146" s="2"/>
      <c r="B146" s="2"/>
    </row>
    <row r="147" spans="1:2" x14ac:dyDescent="0.2">
      <c r="A147" s="2"/>
      <c r="B147" s="2" t="s">
        <v>100</v>
      </c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2" spans="1:2" x14ac:dyDescent="0.2">
      <c r="A152" s="403" t="str">
        <f>'PLANILHA ORÇAM.'!A177:E177</f>
        <v>VARGEM ALTA/ES, 01 DE JULHO DE 2020</v>
      </c>
      <c r="B152" s="403"/>
    </row>
    <row r="156" spans="1:2" x14ac:dyDescent="0.2">
      <c r="B156" s="24" t="s">
        <v>40</v>
      </c>
    </row>
    <row r="157" spans="1:2" x14ac:dyDescent="0.2">
      <c r="B157" s="24" t="s">
        <v>46</v>
      </c>
    </row>
  </sheetData>
  <mergeCells count="2">
    <mergeCell ref="A7:B7"/>
    <mergeCell ref="A152:B152"/>
  </mergeCell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 ORÇAM.</vt:lpstr>
      <vt:lpstr>MEMÓRIA DE CÁLCULO 01</vt:lpstr>
      <vt:lpstr>CRONOGRAMA</vt:lpstr>
      <vt:lpstr>BDI</vt:lpstr>
      <vt:lpstr>CPA - ADM LOCAL</vt:lpstr>
      <vt:lpstr>MEMORIAL DESCRITIVO</vt:lpstr>
      <vt:lpstr>BDI!Area_de_impressao</vt:lpstr>
      <vt:lpstr>'CPA - ADM LOCAL'!Area_de_impressao</vt:lpstr>
      <vt:lpstr>CRONOGRAMA!Area_de_impressao</vt:lpstr>
      <vt:lpstr>'MEMÓRIA DE CÁLCULO 01'!Area_de_impressao</vt:lpstr>
      <vt:lpstr>'MEMORIAL DESCRITIVO'!Area_de_impressao</vt:lpstr>
      <vt:lpstr>'PLANILHA ORÇAM.'!Area_de_impressao</vt:lpstr>
      <vt:lpstr>'MEMÓRIA DE CÁLCULO 01'!Titulos_de_impressao</vt:lpstr>
      <vt:lpstr>'PLANILHA ORÇAM.'!Titulos_de_impressao</vt:lpstr>
    </vt:vector>
  </TitlesOfParts>
  <Company>FR - Comércio e Projetos LTDA-ME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 - Comércio e Projetos</dc:creator>
  <cp:lastModifiedBy>Usuario</cp:lastModifiedBy>
  <cp:lastPrinted>2020-09-14T16:31:03Z</cp:lastPrinted>
  <dcterms:created xsi:type="dcterms:W3CDTF">2005-11-20T22:40:20Z</dcterms:created>
  <dcterms:modified xsi:type="dcterms:W3CDTF">2020-09-14T16:31:17Z</dcterms:modified>
</cp:coreProperties>
</file>