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Usuario\Documents\PMVA\LICITAÇÕES\LICITAÇÕES\TP 2021-019 PAVIMENTAÇÃO ESTRADAS VICINAIS\PROJETOS\"/>
    </mc:Choice>
  </mc:AlternateContent>
  <xr:revisionPtr revIDLastSave="0" documentId="13_ncr:1_{F24B6839-04B7-4A78-A5CD-4FE15ED662FE}" xr6:coauthVersionLast="47" xr6:coauthVersionMax="47" xr10:uidLastSave="{00000000-0000-0000-0000-000000000000}"/>
  <bookViews>
    <workbookView xWindow="-120" yWindow="-120" windowWidth="21840" windowHeight="13140" tabRatio="738" activeTab="4" xr2:uid="{00000000-000D-0000-FFFF-FFFF00000000}"/>
  </bookViews>
  <sheets>
    <sheet name="PLANILHA" sheetId="2" r:id="rId1"/>
    <sheet name="MEMÓRIA CÁLCULO" sheetId="8" r:id="rId2"/>
    <sheet name="COMPOSIÇÃO" sheetId="13" r:id="rId3"/>
    <sheet name="CRONOGRAMA" sheetId="10" r:id="rId4"/>
    <sheet name="BDI 30,40%" sheetId="14" r:id="rId5"/>
    <sheet name="CPA- ADM LOCAL" sheetId="15" r:id="rId6"/>
    <sheet name="MEMORIAL DESCR." sheetId="7" r:id="rId7"/>
  </sheets>
  <externalReferences>
    <externalReference r:id="rId8"/>
    <externalReference r:id="rId9"/>
    <externalReference r:id="rId10"/>
  </externalReferences>
  <definedNames>
    <definedName name="_xlnm.Print_Area" localSheetId="4">'BDI 30,40%'!$A$1:$D$56</definedName>
    <definedName name="_xlnm.Print_Area" localSheetId="2">COMPOSIÇÃO!$A$1:$H$213</definedName>
    <definedName name="_xlnm.Print_Area" localSheetId="5">'CPA- ADM LOCAL'!$A$1:$K$36</definedName>
    <definedName name="_xlnm.Print_Area" localSheetId="1">'MEMÓRIA CÁLCULO'!$A$1:$E$32</definedName>
    <definedName name="_xlnm.Print_Area" localSheetId="6">'MEMORIAL DESCR.'!$A$1:$G$60</definedName>
    <definedName name="_xlnm.Print_Area" localSheetId="0">PLANILHA!$A$1:$N$42</definedName>
    <definedName name="_xlnm.Print_Titles" localSheetId="2">COMPOSIÇÃO!$1:$6</definedName>
    <definedName name="_xlnm.Print_Titles" localSheetId="5">'CPA- ADM LOCAL'!$1:$9</definedName>
    <definedName name="_xlnm.Print_Titles" localSheetId="1">'MEMÓRIA CÁLCULO'!$1:$6</definedName>
    <definedName name="_xlnm.Print_Titles" localSheetId="6">'MEMORIAL DESCR.'!$1:$6</definedName>
    <definedName name="_xlnm.Print_Titles" localSheetId="0">PLANILHA!$1:$8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1" i="2" l="1"/>
  <c r="K26" i="2"/>
  <c r="K19" i="2"/>
  <c r="K10" i="2"/>
  <c r="E202" i="13"/>
  <c r="H202" i="13" s="1"/>
  <c r="E201" i="13"/>
  <c r="H201" i="13" s="1"/>
  <c r="H197" i="13"/>
  <c r="H196" i="13"/>
  <c r="H192" i="13"/>
  <c r="H191" i="13"/>
  <c r="G193" i="13" s="1"/>
  <c r="H178" i="13"/>
  <c r="H177" i="13"/>
  <c r="G179" i="13" s="1"/>
  <c r="G174" i="13"/>
  <c r="E162" i="13"/>
  <c r="H162" i="13" s="1"/>
  <c r="E161" i="13"/>
  <c r="H161" i="13" s="1"/>
  <c r="E160" i="13"/>
  <c r="H160" i="13" s="1"/>
  <c r="G157" i="13"/>
  <c r="H152" i="13"/>
  <c r="H151" i="13"/>
  <c r="H150" i="13"/>
  <c r="H137" i="13"/>
  <c r="H136" i="13"/>
  <c r="G138" i="13" s="1"/>
  <c r="H132" i="13"/>
  <c r="H131" i="13"/>
  <c r="G133" i="13" s="1"/>
  <c r="H118" i="13"/>
  <c r="H117" i="13"/>
  <c r="H116" i="13"/>
  <c r="H115" i="13"/>
  <c r="H114" i="13"/>
  <c r="H113" i="13"/>
  <c r="H109" i="13"/>
  <c r="G110" i="13" s="1"/>
  <c r="H96" i="13"/>
  <c r="H95" i="13"/>
  <c r="G92" i="13"/>
  <c r="H80" i="13"/>
  <c r="H79" i="13"/>
  <c r="H78" i="13"/>
  <c r="H77" i="13"/>
  <c r="H76" i="13"/>
  <c r="H72" i="13"/>
  <c r="H71" i="13"/>
  <c r="H58" i="13"/>
  <c r="H57" i="13"/>
  <c r="H53" i="13"/>
  <c r="G54" i="13" s="1"/>
  <c r="G42" i="13"/>
  <c r="H37" i="13"/>
  <c r="H36" i="13"/>
  <c r="H35" i="13"/>
  <c r="H34" i="13"/>
  <c r="H21" i="13"/>
  <c r="H20" i="13"/>
  <c r="G17" i="13"/>
  <c r="D12" i="13"/>
  <c r="G203" i="13" l="1"/>
  <c r="G59" i="13"/>
  <c r="H62" i="13" s="1"/>
  <c r="F67" i="13" s="1"/>
  <c r="G163" i="13"/>
  <c r="G38" i="13"/>
  <c r="G119" i="13"/>
  <c r="G73" i="13"/>
  <c r="G22" i="13"/>
  <c r="G81" i="13"/>
  <c r="G97" i="13"/>
  <c r="H100" i="13" s="1"/>
  <c r="F105" i="13" s="1"/>
  <c r="G122" i="13" s="1"/>
  <c r="G123" i="13" s="1"/>
  <c r="G198" i="13"/>
  <c r="G153" i="13"/>
  <c r="G165" i="13" s="1"/>
  <c r="G166" i="13" s="1"/>
  <c r="H141" i="13"/>
  <c r="F146" i="13" s="1"/>
  <c r="H182" i="13"/>
  <c r="F187" i="13" s="1"/>
  <c r="G205" i="13" s="1"/>
  <c r="G206" i="13" s="1"/>
  <c r="H25" i="13"/>
  <c r="F30" i="13" s="1"/>
  <c r="G45" i="13" s="1"/>
  <c r="G83" i="13" l="1"/>
  <c r="G84" i="13" s="1"/>
  <c r="G167" i="13"/>
  <c r="L30" i="2" s="1"/>
  <c r="G85" i="13"/>
  <c r="L18" i="2" s="1"/>
  <c r="G124" i="13"/>
  <c r="L19" i="2" s="1"/>
  <c r="G207" i="13"/>
  <c r="L31" i="2" s="1"/>
  <c r="G46" i="13"/>
  <c r="G47" i="13" s="1"/>
  <c r="L10" i="2" s="1"/>
  <c r="Q12" i="2" l="1"/>
  <c r="Q13" i="2"/>
  <c r="Q14" i="2"/>
  <c r="Q15" i="2"/>
  <c r="Q16" i="2"/>
  <c r="Q17" i="2"/>
  <c r="Q18" i="2"/>
  <c r="Q19" i="2"/>
  <c r="Q20" i="2"/>
  <c r="Q21" i="2"/>
  <c r="Q22" i="2"/>
  <c r="Q23" i="2"/>
  <c r="Q24" i="2"/>
  <c r="Q25" i="2"/>
  <c r="Q26" i="2"/>
  <c r="Q27" i="2"/>
  <c r="Q28" i="2"/>
  <c r="Q29" i="2"/>
  <c r="Q30" i="2"/>
  <c r="Q31" i="2"/>
  <c r="Q32" i="2"/>
  <c r="Q11" i="2"/>
  <c r="B16" i="10"/>
  <c r="H22" i="8"/>
  <c r="H23" i="8" s="1"/>
  <c r="G12" i="8"/>
  <c r="H14" i="8" s="1"/>
  <c r="I16" i="8" s="1"/>
  <c r="F24" i="8" l="1"/>
  <c r="K30" i="2"/>
  <c r="C27" i="8"/>
  <c r="B27" i="8"/>
  <c r="A27" i="8"/>
  <c r="C26" i="8"/>
  <c r="B26" i="8"/>
  <c r="A26" i="8"/>
  <c r="B25" i="8"/>
  <c r="A25" i="8"/>
  <c r="F31" i="2"/>
  <c r="E31" i="2"/>
  <c r="F30" i="2"/>
  <c r="E30" i="2"/>
  <c r="K25" i="2"/>
  <c r="K24" i="2"/>
  <c r="C22" i="8"/>
  <c r="B22" i="8"/>
  <c r="L25" i="2"/>
  <c r="L17" i="2"/>
  <c r="K20" i="2"/>
  <c r="B17" i="8"/>
  <c r="G31" i="2" l="1"/>
  <c r="M31" i="2"/>
  <c r="M25" i="2"/>
  <c r="G30" i="2"/>
  <c r="M30" i="2"/>
  <c r="L20" i="2"/>
  <c r="M20" i="2" s="1"/>
  <c r="N32" i="2" l="1"/>
  <c r="C16" i="10" s="1"/>
  <c r="A8" i="7"/>
  <c r="A7" i="7"/>
  <c r="K27" i="2"/>
  <c r="C21" i="8"/>
  <c r="C23" i="8"/>
  <c r="C24" i="8"/>
  <c r="C20" i="8"/>
  <c r="B21" i="8"/>
  <c r="B23" i="8"/>
  <c r="B24" i="8"/>
  <c r="B20" i="8"/>
  <c r="L27" i="2"/>
  <c r="L16" i="10" l="1"/>
  <c r="M27" i="2"/>
  <c r="Q16" i="10" l="1"/>
  <c r="B13" i="8"/>
  <c r="B14" i="8"/>
  <c r="B15" i="8"/>
  <c r="B16" i="8"/>
  <c r="B12" i="8"/>
  <c r="K16" i="2"/>
  <c r="K17" i="2"/>
  <c r="K18" i="2"/>
  <c r="A32" i="15" l="1"/>
  <c r="N46" i="2" l="1"/>
  <c r="B5" i="15"/>
  <c r="B4" i="15"/>
  <c r="B10" i="15"/>
  <c r="I23" i="15"/>
  <c r="I22" i="15"/>
  <c r="I15" i="15"/>
  <c r="K15" i="15" s="1"/>
  <c r="I14" i="15"/>
  <c r="K14" i="15" s="1"/>
  <c r="K16" i="15" s="1"/>
  <c r="I21" i="15" l="1"/>
  <c r="I24" i="15" l="1"/>
  <c r="I26" i="15" s="1"/>
  <c r="K28" i="15" s="1"/>
  <c r="L34" i="2" s="1"/>
  <c r="M34" i="2" s="1"/>
  <c r="N35" i="2" s="1"/>
  <c r="C17" i="10" s="1"/>
  <c r="G17" i="10" l="1"/>
  <c r="E17" i="10"/>
  <c r="J17" i="10"/>
  <c r="H17" i="10"/>
  <c r="K17" i="10"/>
  <c r="I17" i="10"/>
  <c r="F17" i="10"/>
  <c r="L17" i="10"/>
  <c r="Q17" i="10" l="1"/>
  <c r="K23" i="2"/>
  <c r="K15" i="2"/>
  <c r="L23" i="2"/>
  <c r="M17" i="2" l="1"/>
  <c r="A56" i="7" l="1"/>
  <c r="B4" i="14" l="1"/>
  <c r="A44" i="14"/>
  <c r="A41" i="14"/>
  <c r="E37" i="14"/>
  <c r="C33" i="14"/>
  <c r="C26" i="14" s="1"/>
  <c r="C37" i="14" s="1"/>
  <c r="L11" i="2" l="1"/>
  <c r="Q10" i="2"/>
  <c r="L26" i="2"/>
  <c r="L24" i="2"/>
  <c r="L16" i="2"/>
  <c r="M16" i="2" s="1"/>
  <c r="L15" i="2"/>
  <c r="M15" i="2" s="1"/>
  <c r="A209" i="13" l="1"/>
  <c r="M19" i="2"/>
  <c r="M26" i="2"/>
  <c r="M24" i="2" l="1"/>
  <c r="B3" i="8" l="1"/>
  <c r="B5" i="13" s="1"/>
  <c r="M18" i="2"/>
  <c r="N21" i="2" s="1"/>
  <c r="K11" i="2" l="1"/>
  <c r="M11" i="2" s="1"/>
  <c r="M10" i="2"/>
  <c r="Q15" i="8" l="1"/>
  <c r="K29" i="8" l="1"/>
  <c r="B4" i="8"/>
  <c r="B6" i="13" s="1"/>
  <c r="E8" i="10"/>
  <c r="E7" i="10"/>
  <c r="A29" i="8" l="1"/>
  <c r="G159" i="8"/>
  <c r="B15" i="10" l="1"/>
  <c r="B14" i="10"/>
  <c r="B13" i="10"/>
  <c r="M23" i="2"/>
  <c r="N28" i="2" s="1"/>
  <c r="C14" i="10" l="1"/>
  <c r="C15" i="10"/>
  <c r="N12" i="2"/>
  <c r="C13" i="10" s="1"/>
  <c r="K15" i="10" l="1"/>
  <c r="K18" i="10" s="1"/>
  <c r="L15" i="10"/>
  <c r="L18" i="10" s="1"/>
  <c r="I15" i="10"/>
  <c r="I18" i="10" s="1"/>
  <c r="J15" i="10"/>
  <c r="J18" i="10" s="1"/>
  <c r="H14" i="10"/>
  <c r="F14" i="10"/>
  <c r="F18" i="10" s="1"/>
  <c r="E14" i="10"/>
  <c r="G14" i="10"/>
  <c r="G18" i="10" s="1"/>
  <c r="N37" i="2"/>
  <c r="C18" i="10"/>
  <c r="E13" i="10"/>
  <c r="D17" i="10" l="1"/>
  <c r="D16" i="10"/>
  <c r="H18" i="10"/>
  <c r="E18" i="10"/>
  <c r="E19" i="10" s="1"/>
  <c r="F19" i="10" s="1"/>
  <c r="G19" i="10" s="1"/>
  <c r="O42" i="2"/>
  <c r="O35" i="2"/>
  <c r="Q35" i="2" s="1"/>
  <c r="D15" i="10"/>
  <c r="O38" i="2"/>
  <c r="D13" i="10"/>
  <c r="Q13" i="10"/>
  <c r="Q14" i="10"/>
  <c r="Q15" i="10"/>
  <c r="Q18" i="10" l="1"/>
  <c r="D14" i="10"/>
  <c r="D18" i="10" s="1"/>
  <c r="H19" i="10"/>
  <c r="I19" i="10" s="1"/>
  <c r="J19" i="10" s="1"/>
  <c r="K19" i="10" s="1"/>
  <c r="L1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L45" authorId="0" shapeId="0" xr:uid="{00000000-0006-0000-0000-000001000000}">
      <text>
        <r>
          <rPr>
            <b/>
            <sz val="9"/>
            <color indexed="81"/>
            <rFont val="Segoe UI"/>
            <family val="2"/>
          </rPr>
          <t>Usuario:</t>
        </r>
        <r>
          <rPr>
            <sz val="9"/>
            <color indexed="81"/>
            <rFont val="Segoe UI"/>
            <family val="2"/>
          </rPr>
          <t xml:space="preserve">
composição ocultada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caixa</author>
    <author>Cremilson Inácio de Souza</author>
    <author>c094707</author>
  </authors>
  <commentList>
    <comment ref="B3" authorId="0" shapeId="0" xr:uid="{00000000-0006-0000-0400-000001000000}">
      <text>
        <r>
          <rPr>
            <sz val="9"/>
            <color indexed="81"/>
            <rFont val="Segoe UI"/>
            <family val="2"/>
          </rPr>
          <t>Nome do Orgão  ou Empresa Executante</t>
        </r>
      </text>
    </comment>
    <comment ref="B9" authorId="1" shapeId="0" xr:uid="{00000000-0006-0000-0400-000002000000}">
      <text>
        <r>
          <rPr>
            <b/>
            <sz val="9"/>
            <color indexed="81"/>
            <rFont val="Tahoma"/>
            <family val="2"/>
          </rPr>
          <t>Escolha</t>
        </r>
        <r>
          <rPr>
            <sz val="9"/>
            <color indexed="81"/>
            <rFont val="Tahoma"/>
            <family val="2"/>
          </rPr>
          <t xml:space="preserve">
</t>
        </r>
      </text>
    </comment>
    <comment ref="B13" authorId="1" shapeId="0" xr:uid="{00000000-0006-0000-0400-000003000000}">
      <text>
        <r>
          <rPr>
            <sz val="9"/>
            <color indexed="81"/>
            <rFont val="Tahoma"/>
            <family val="2"/>
          </rPr>
          <t xml:space="preserve">3.3.10.7.6.1 “Construção de Edifícios” enquadram-se:
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entre outros), penitenciárias e presídios, a construção de edifícios industriais (fábricas, oficinas, galpões industriais, entre outros), conforme classificação 4120-4 do CNAE 2.0;
 pórticos, mirantes e outros edifícios de finalidade turística.
3.3.10.7.6.2 “Construção de Rodovias e Ferrovias” enquadram-se:
 a construção e recuperação de autoestradas, rodovias e outras vias não urbanas para passagem de veículos, vias férreas de superfície ou subterrâneas (inclusive para metropolitanos), pistas de aeroportos;
 a pavimentação de autoestradas, rodovias e outras vias não 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 a construção, pavimentação e sinalização de vias urbanas, ruas e locais para estacionamento de veículos, a construção de praças, pista de atletismo, campos de futebol e calçadas para pedestres, elevados, passarelas e ciclovias, metrô e VLT.
3.3.10.7.6.3 “Construção de Redes de Abastecimento de Água, Coleta de Esgoto e Construções Correlatas” enquadram-se:
 a construção de sistemas para o abastecimento de água tratada -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macrodrenagem);
 as obras de irrigação (canais), a manutenção de redes de abastecimento de água tratada, a manutenção de redes de coleta e de sistemas de tratamento de esgoto, conforme classificação 4222-7 do CNAE 2.0;
 a construção de estações de tratamento de água (ETA).
3.3.10.7.6.4 “Construção e Manutenção de Estações e Redes de Distribuição de Energia Elétrica” enquadram-se:
 a construção de usinas, estações e subestações hidrelétricas, eólicas, nucleares, termoelétricas, a construção de redes de transmissão e distribuição de energia elétrica, inclusive o serviço de eletrificação rural;
 a construção de redes de eletrificação para ferrovias e metropolitano, conforme classificação 4221-9/02 do CNAE 2.0;
 a manutenção de redes de distribuição de energia elétrica, quando executada por empresa não produtora ou distribuidora de energia elétrica, conforme classificação 4221-9/03 do CNAE 2.0;
 obras de iluminação pública e a construção de barragens e represas para geração de energia elétrica.
3.3.10.7.6.5 Para o tipo de obra “Portuárias, Marítimas e Fluviais” enquadram-se:
 obras marítimas e fluviais, tais como, construção de instalações portuárias, construção de portos e marinas, construção de eclusas e canais de navegação (vias navegáveis), enrrocamentos, obras de dragagem, aterro hidráulico, barragens, represas e diques, exceto para energia elétrica, a construção de emissários submarinos, a instalação de cabos submarinos, conforme classificação 4291-0 do CNAE 2.0;
 a construção de píeres e outras obras com influência direta de cursos d’água.
</t>
        </r>
      </text>
    </comment>
    <comment ref="C17" authorId="2" shapeId="0" xr:uid="{00000000-0006-0000-0400-000004000000}">
      <text>
        <r>
          <rPr>
            <sz val="10"/>
            <color indexed="81"/>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18" authorId="2" shapeId="0" xr:uid="{00000000-0006-0000-0400-000005000000}">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family val="2"/>
          </rPr>
          <t xml:space="preserve">
</t>
        </r>
      </text>
    </comment>
    <comment ref="C20" authorId="2" shapeId="0" xr:uid="{00000000-0006-0000-0400-000006000000}">
      <text>
        <r>
          <rPr>
            <sz val="10"/>
            <color indexed="81"/>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2" authorId="2" shapeId="0" xr:uid="{00000000-0006-0000-0400-000007000000}">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family val="2"/>
          </rPr>
          <t xml:space="preserve">
</t>
        </r>
      </text>
    </comment>
    <comment ref="C26" authorId="2" shapeId="0" xr:uid="{00000000-0006-0000-0400-000008000000}">
      <text>
        <r>
          <rPr>
            <sz val="10"/>
            <color indexed="81"/>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31" authorId="2" shapeId="0" xr:uid="{00000000-0006-0000-0400-000009000000}">
      <text>
        <r>
          <rPr>
            <sz val="10"/>
            <color indexed="81"/>
            <rFont val="Tahoma"/>
            <family val="2"/>
          </rPr>
          <t>COFINS (Contribuição para Financiamento da Seguridade Socia Financia a seguridade social pelo sistema S (SESC, SESI, SENAC, SENAI, SEST, SENAT, SENAR E SEBRAE).</t>
        </r>
      </text>
    </comment>
    <comment ref="C32" authorId="2" shapeId="0" xr:uid="{00000000-0006-0000-0400-00000A000000}">
      <text>
        <r>
          <rPr>
            <sz val="10"/>
            <color indexed="81"/>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<sst xmlns="http://schemas.openxmlformats.org/spreadsheetml/2006/main" count="633" uniqueCount="306">
  <si>
    <t>PAVIMENTAÇÃO</t>
  </si>
  <si>
    <t xml:space="preserve">PLANILHA ORÇAMENTÁRIA </t>
  </si>
  <si>
    <t>PREÇOS EM REAL</t>
  </si>
  <si>
    <t>ITEM</t>
  </si>
  <si>
    <t>ESPECIFICAÇÃO</t>
  </si>
  <si>
    <t>UNID.</t>
  </si>
  <si>
    <t>QUANT.</t>
  </si>
  <si>
    <t>P. UNIT</t>
  </si>
  <si>
    <t>P.TOTAL</t>
  </si>
  <si>
    <t>1.1</t>
  </si>
  <si>
    <t>1.2</t>
  </si>
  <si>
    <t>2.1</t>
  </si>
  <si>
    <t>m</t>
  </si>
  <si>
    <t>P. ITEM</t>
  </si>
  <si>
    <t>%</t>
  </si>
  <si>
    <t>PREFEITO MUNICIPAL</t>
  </si>
  <si>
    <t>und</t>
  </si>
  <si>
    <t>ESTADO DO ESPÍRITO SANTO</t>
  </si>
  <si>
    <t>m2</t>
  </si>
  <si>
    <t>COFINS</t>
  </si>
  <si>
    <t>PIS</t>
  </si>
  <si>
    <t>OBRA:</t>
  </si>
  <si>
    <t>LOCAL:</t>
  </si>
  <si>
    <t>INSTALAÇÃO DO CANTEIRO DE OBRAS</t>
  </si>
  <si>
    <t>SUBTOTAL DO ITEM</t>
  </si>
  <si>
    <t>REDE DE DRENAGEM</t>
  </si>
  <si>
    <t xml:space="preserve">CÓDIGO </t>
  </si>
  <si>
    <t>3.1</t>
  </si>
  <si>
    <t>3.2</t>
  </si>
  <si>
    <t>3.3</t>
  </si>
  <si>
    <t>MEMORIAL DESCRITIVO</t>
  </si>
  <si>
    <t>Todas as escavações para abertura de cavas  para a rede de drenagem deverá ser executada mecanicamente empregando retroescavadeira considerando o solo em material de 1a. Categoria, bem como todo aterro e/ou reaterro deverá ser compactado utilizando compactador de placa vibratória com reaproveitamento do material escavado.</t>
  </si>
  <si>
    <t>MEMÓRIA DE CÁLCULO</t>
  </si>
  <si>
    <t>CÁLCULO</t>
  </si>
  <si>
    <t>Caixa ralo em blocos pré-moldados e grelha articulada em FFA em Vias Urbanas</t>
  </si>
  <si>
    <t>As caixas ralo serão em blocos pré-moldados e grelha articulada em FFA</t>
  </si>
  <si>
    <t>GERALDO BRUNORO ESTEVES</t>
  </si>
  <si>
    <t>ENGENHEIRO CIVIL - CREA ES 33738/D</t>
  </si>
  <si>
    <t>PROPONENTE:</t>
  </si>
  <si>
    <t>CONTRATO:</t>
  </si>
  <si>
    <t>1. Regime de Contribuição Previdenciária</t>
  </si>
  <si>
    <t>Com Desoneração</t>
  </si>
  <si>
    <t>2. Tipo de Intervenção</t>
  </si>
  <si>
    <t>Rodovias e Ferrovias</t>
  </si>
  <si>
    <t>3. Incidências sobre o custo</t>
  </si>
  <si>
    <r>
      <t>Administração Central -</t>
    </r>
    <r>
      <rPr>
        <b/>
        <sz val="10"/>
        <rFont val="Arial"/>
        <family val="2"/>
      </rPr>
      <t xml:space="preserve"> AC</t>
    </r>
  </si>
  <si>
    <r>
      <t>Riscos -</t>
    </r>
    <r>
      <rPr>
        <b/>
        <sz val="10"/>
        <rFont val="Arial"/>
        <family val="2"/>
      </rPr>
      <t xml:space="preserve"> R</t>
    </r>
  </si>
  <si>
    <r>
      <t>Seguros e Garantias Contratuais -</t>
    </r>
    <r>
      <rPr>
        <b/>
        <sz val="10"/>
        <rFont val="Arial"/>
        <family val="2"/>
      </rPr>
      <t xml:space="preserve"> S+G</t>
    </r>
  </si>
  <si>
    <r>
      <t xml:space="preserve">Despesas e Encargos Financeiros - </t>
    </r>
    <r>
      <rPr>
        <b/>
        <sz val="10"/>
        <rFont val="Arial"/>
        <family val="2"/>
      </rPr>
      <t>DF</t>
    </r>
  </si>
  <si>
    <r>
      <t>Lucro -</t>
    </r>
    <r>
      <rPr>
        <b/>
        <sz val="10"/>
        <rFont val="Arial"/>
        <family val="2"/>
      </rPr>
      <t xml:space="preserve"> L</t>
    </r>
  </si>
  <si>
    <t>4 – Incidências sobre o preço de venda</t>
  </si>
  <si>
    <t>Despesas Tributárias - I</t>
  </si>
  <si>
    <t>INSS</t>
  </si>
  <si>
    <t>5 – Demonstrativo de cálculo do BDI</t>
  </si>
  <si>
    <r>
      <t xml:space="preserve">BDI=    </t>
    </r>
    <r>
      <rPr>
        <u/>
        <sz val="10"/>
        <rFont val="Arial"/>
        <family val="2"/>
      </rPr>
      <t>(1+(AC+S+R+G))(1+DF)(1+L))</t>
    </r>
    <r>
      <rPr>
        <sz val="10"/>
        <rFont val="Arial"/>
        <family val="2"/>
      </rPr>
      <t xml:space="preserve">  -1 =</t>
    </r>
  </si>
  <si>
    <t>( 1- I )</t>
  </si>
  <si>
    <t>CREA-ES 033738/D</t>
  </si>
  <si>
    <t>M2</t>
  </si>
  <si>
    <t>Barracão em chapa compensada 12mm e pont. 8x8cm, piso cimentado e cobertura de telhas fibrocimento 6mm, incl. ponto de luz</t>
  </si>
  <si>
    <t xml:space="preserve">CRONOGRAMA </t>
  </si>
  <si>
    <t>FÍSICO</t>
  </si>
  <si>
    <t>FINANCEIRO</t>
  </si>
  <si>
    <t>Item</t>
  </si>
  <si>
    <t>Serviços</t>
  </si>
  <si>
    <t>Valor</t>
  </si>
  <si>
    <t>Inc.</t>
  </si>
  <si>
    <t>30 dias</t>
  </si>
  <si>
    <t>60 dias</t>
  </si>
  <si>
    <t>90 dias</t>
  </si>
  <si>
    <t>120 dias</t>
  </si>
  <si>
    <t>150 dias</t>
  </si>
  <si>
    <t>180 dias</t>
  </si>
  <si>
    <t>210 dias</t>
  </si>
  <si>
    <t>240 dias</t>
  </si>
  <si>
    <t>270 dias</t>
  </si>
  <si>
    <t>300 dias</t>
  </si>
  <si>
    <t>330 dias</t>
  </si>
  <si>
    <t>360 dias</t>
  </si>
  <si>
    <t>Valor das Parcelas</t>
  </si>
  <si>
    <t>Valor Acumulado</t>
  </si>
  <si>
    <t xml:space="preserve">Responsável Técnico: </t>
  </si>
  <si>
    <t>Administração:</t>
  </si>
  <si>
    <t>ENGENHEIRO CIVIL CREA-ES 33738/D</t>
  </si>
  <si>
    <t>Prefeito Municipal</t>
  </si>
  <si>
    <t>Os meios fios serão do tipo concreto pré-moldado com dimensões de (12 x 30 x 15) cm , e deverão ser rejuntados com argamassa de cimento e areia no traço 1:3.</t>
  </si>
  <si>
    <t>A regularização e compactação do sub-leito deverá obter 100% P.N. com H=0,15m.</t>
  </si>
  <si>
    <t>PREFEITURA MUNICIPAL DE VARGEM ALTA</t>
  </si>
  <si>
    <t>VARGEM ALTA ES</t>
  </si>
  <si>
    <t>Prefeitura Municipal de Vargem Alta</t>
  </si>
  <si>
    <t>Todos os poços de visita (PV) e caixas de passagem (CP) serão confeccionados em blocos de concreto com enchimento de concreto simples sobre fundo e cinta de concreto armado nas dimensões conforme detalhe em projeto com tampão de ferro fundido articulado.</t>
  </si>
  <si>
    <t>As bocas serão executadas de concreto ciclópico e deverão seguir as dimensões conforme o projeto.</t>
  </si>
  <si>
    <t>PREFEITURA MUNICIPAL DE VARGEM ALTA
ESTADO DO ESPÍRITO SANTO</t>
  </si>
  <si>
    <t>As sarjetas serão moldadas após o assentamento dos blocos de pávi-s, com inclinação de 30/15</t>
  </si>
  <si>
    <t>A pavimentação deverá ser executada com bloco de concreto, esp.=08cm, com resistência à compressão de 35,0 Mpa, e deverão ser assentados sobre sobre colchão de areia 5cm de espessura, com subleito regularizado.</t>
  </si>
  <si>
    <t>Valor Total dos</t>
  </si>
  <si>
    <t xml:space="preserve">ASSENTAMENTO DE GUIA (MEIO-FIO) EM TRECHO CURVO, CONFECCIONADA EM CONCRETO PRÉ-FABRICADO, DIMENSÕES 100X15X13X30 CM (COMPRIMENTO X BASE INFERIOR X BASE SUPERIOR X ALTURA), PARA VIAS URBANAS (USO VIÁRIO). </t>
  </si>
  <si>
    <t>EXECUÇÃO DE VIA EM PISO INTERTRAVADO, COM BLOCO RETANGULAR COR NATURAL DE 20 X 10 CM, ESPESSURA 8 CM.</t>
  </si>
  <si>
    <t>SINAPI 94274</t>
  </si>
  <si>
    <t>SINAPI 92399</t>
  </si>
  <si>
    <t>Unidade</t>
  </si>
  <si>
    <t>RELATÓRIO DE COMPOSIÇÃO UNITÁRIA DE CUSTO/SERVIÇO</t>
  </si>
  <si>
    <t xml:space="preserve">SERVIÇO: </t>
  </si>
  <si>
    <t>UNIDADE:</t>
  </si>
  <si>
    <t>(A) Equipamento</t>
  </si>
  <si>
    <t>Quantitdade</t>
  </si>
  <si>
    <t>Coef. Prod.</t>
  </si>
  <si>
    <t>Coef. Improd.</t>
  </si>
  <si>
    <t>Custo H. Prod.</t>
  </si>
  <si>
    <t>Custo H Improd.</t>
  </si>
  <si>
    <t>Custo Horario</t>
  </si>
  <si>
    <t>(A) Total:</t>
  </si>
  <si>
    <t>(B) Mão de Obra</t>
  </si>
  <si>
    <t>Encargos</t>
  </si>
  <si>
    <t>Sal. Hora</t>
  </si>
  <si>
    <t>Coeficiente</t>
  </si>
  <si>
    <t>(B) Total:</t>
  </si>
  <si>
    <t xml:space="preserve">Produção (C)  </t>
  </si>
  <si>
    <t>CUSTO DE EXECUÇÃO = (B + A) / C</t>
  </si>
  <si>
    <t>(D) Materiais</t>
  </si>
  <si>
    <t>Custo Unitário</t>
  </si>
  <si>
    <t>Custo</t>
  </si>
  <si>
    <t>(D) Total:</t>
  </si>
  <si>
    <t>(E) Serviços</t>
  </si>
  <si>
    <t>(E) Total:</t>
  </si>
  <si>
    <t>Custo Direto</t>
  </si>
  <si>
    <t>BDI =</t>
  </si>
  <si>
    <t>Valor Total do Serviço</t>
  </si>
  <si>
    <t>m3</t>
  </si>
  <si>
    <t>DETALHAMENTO DO BDI</t>
  </si>
  <si>
    <t>Prefeitura de Vargem Alta</t>
  </si>
  <si>
    <t>Percentual da base de cálculo para o ISS:</t>
  </si>
  <si>
    <t>Alíquota do ISS (sobre a base de cálculo):</t>
  </si>
  <si>
    <t>Declaro para os devidos fins que, conforme legislação tributária municipal, a base de cálculo</t>
  </si>
  <si>
    <t xml:space="preserve">Declaro para os devidos fins que o regime de Contribuição Previdenciária adotado para </t>
  </si>
  <si>
    <t xml:space="preserve">a Administração Pública.    </t>
  </si>
  <si>
    <t>Eng./Arq.</t>
  </si>
  <si>
    <t>CREA/CAU:</t>
  </si>
  <si>
    <t>CREA - ES 033738/D</t>
  </si>
  <si>
    <t>Nome</t>
  </si>
  <si>
    <t>Cargo</t>
  </si>
  <si>
    <t>2.2</t>
  </si>
  <si>
    <t>2.3</t>
  </si>
  <si>
    <t>2.4</t>
  </si>
  <si>
    <t>2.5</t>
  </si>
  <si>
    <t>FISCALIZAÇÃO</t>
  </si>
  <si>
    <t>A fiscalização será efetuada pelo responsável técnico da prefeitura municipal, sendo que a empresa executora deverá seguir as seguintes diretrizes:</t>
  </si>
  <si>
    <t>* manter em obra bloco de diário de obras (com folhas em três vias) para anotações das ocorrências diária do avanço físico e as principais ocorrências da obra, serviços efetuados no dia, quantidade e tipo de mão de obra, espaço específico para  anotações da fiscalização;</t>
  </si>
  <si>
    <t>* manter em obra 01 via impressa de todos os projetos executivos;</t>
  </si>
  <si>
    <t>* a empresa executora deverá comunicar a fiscalização, com antecedência de 48 horas, a realização de concretagens para que a fiscalização possa realizar a vistoria nas formas e armações de aço;</t>
  </si>
  <si>
    <t>* deverão ser moldados corpos de prova do concreto (prova e contraprova) e realizado o slump teste no ato da concretagem, sendo que deverá ser realizado o mapeamento da aplicação do concreto caso seja utilizado mais de um  lote (caminhão), para rastreabilidade.</t>
  </si>
  <si>
    <t>* deverão ser entregues os laudos de resistência do concreto e do aço utilizados na execução da obra;</t>
  </si>
  <si>
    <t>EQUIPAMENTOS DE SEGURANÇA</t>
  </si>
  <si>
    <t>É de responsabilidade da empresa executora o fornecimento dos equipamentos de segurança necessários a execução dos serviço, assim como o fornecimento de uniformes e EPI´s aos funcionários.</t>
  </si>
  <si>
    <t>SERVIÇOS COMPLEMENTARES</t>
  </si>
  <si>
    <t>Na conclusão dos serviços, para seu recebimento, deverão ser retiradas todas as sinalizações utilizadas para a proteção contra acidentes e realizar  a  limpeza  completa de todos os locais aonde foram executados os trabalhos.</t>
  </si>
  <si>
    <t>CARPINTEIRO (LABOR)</t>
  </si>
  <si>
    <t>SERVENTE (LABOR)</t>
  </si>
  <si>
    <t>PONTALETE DE MADEIRA BRUTA DE 3ª 8.0 X 8.0 CM (LABOR)</t>
  </si>
  <si>
    <t>M3</t>
  </si>
  <si>
    <t>KG</t>
  </si>
  <si>
    <t>M</t>
  </si>
  <si>
    <t>Encarregado de O.A.C</t>
  </si>
  <si>
    <t>Pedreiro de O.A.C.</t>
  </si>
  <si>
    <t>UND</t>
  </si>
  <si>
    <t xml:space="preserve">Itens de Incidência </t>
  </si>
  <si>
    <t>M. O.</t>
  </si>
  <si>
    <t>Equip.</t>
  </si>
  <si>
    <t>Mat.</t>
  </si>
  <si>
    <t>Ferramentas Manuais</t>
  </si>
  <si>
    <t>Grelha articulada, inclusive caixilho em ferro fundido</t>
  </si>
  <si>
    <t>Alvenaria de bloco (39 x 19 x 19) cm espessura 19 cm, inclusive fornecimento e transporte do bloco, areia e cimento</t>
  </si>
  <si>
    <t>Concreto estrutural fck = 15,0 MPa, tudo incluído</t>
  </si>
  <si>
    <t>Escavação mecânica em material de 1ª cat. H= 1,50 a 3,00 m</t>
  </si>
  <si>
    <t>Reaterro de cavas c/ compactação mecânica (compactador manual)</t>
  </si>
  <si>
    <t>Argamassa cimento e areia traço 1:4, tudo incluído</t>
  </si>
  <si>
    <t>SINAPI
 101619</t>
  </si>
  <si>
    <t>L.S. =  86,74%</t>
  </si>
  <si>
    <t>ELIESER RABELLO</t>
  </si>
  <si>
    <t>SARRAFO DE MADEIRA PINUS 10 X 2.5CM (LABOR)</t>
  </si>
  <si>
    <t>PREGO 18X27 (LABOR)</t>
  </si>
  <si>
    <t>PLACA DE OBRA - ADESIVADA COM IMPRESSÃO DIGITAL (LABOR)</t>
  </si>
  <si>
    <t>CPU</t>
  </si>
  <si>
    <t>Tampao F.F. articulado pesado p / poço visita Classe D400 (carga 400kN)</t>
  </si>
  <si>
    <t>CJ</t>
  </si>
  <si>
    <t>Aço CA-50, fornecimento, dobragem e colocação nas formas (preço médio das bitolas)</t>
  </si>
  <si>
    <t xml:space="preserve"> Ajudante de pedreiro O.A.C</t>
  </si>
  <si>
    <t>Bloco de concreto para alvenaria 39 x 19 x 19cm</t>
  </si>
  <si>
    <t>Chapisco com argamassa de cimento e areia no traço 1:3</t>
  </si>
  <si>
    <t>Concreto estrutural fck = 25,0 MPa, inclusive fornecimento e transporte do cimento, areia e pedra britada</t>
  </si>
  <si>
    <t>COMPOSIÇÃO DE PREÇO AUXILIAR</t>
  </si>
  <si>
    <t>Administração do canteiro de obra</t>
  </si>
  <si>
    <t>CÓDIGO</t>
  </si>
  <si>
    <t>1 - MÃO DE OBRA</t>
  </si>
  <si>
    <t>COEFICIENTE</t>
  </si>
  <si>
    <t>P. UNITÁRIO</t>
  </si>
  <si>
    <t>TOTAL PARCIAL</t>
  </si>
  <si>
    <t>QUANTIDADE</t>
  </si>
  <si>
    <t>TOTAL</t>
  </si>
  <si>
    <t>TOTAL A</t>
  </si>
  <si>
    <t>RESUMO</t>
  </si>
  <si>
    <t>DISCRIMINAÇÃO</t>
  </si>
  <si>
    <t>TAXA</t>
  </si>
  <si>
    <t>VALORES</t>
  </si>
  <si>
    <t>MÃO DE OBRA (TOTAL A)</t>
  </si>
  <si>
    <t>MATERIAIS (TOTAL B)</t>
  </si>
  <si>
    <t>EQUIPAMENTOS (TOTAL C)</t>
  </si>
  <si>
    <t>BDI ADERIDO</t>
  </si>
  <si>
    <t>ENCARGOS SOCIAIS ADERIDO</t>
  </si>
  <si>
    <t xml:space="preserve">SUBTOTAL </t>
  </si>
  <si>
    <t>ADMINISTRAÇÃO LOCAL</t>
  </si>
  <si>
    <t>4.1</t>
  </si>
  <si>
    <t>CPA</t>
  </si>
  <si>
    <t>Item 4</t>
  </si>
  <si>
    <t>ENGENHEIRO CIVIL DE OBRA PLENO</t>
  </si>
  <si>
    <t>ENCARREGADO GERAL DE OBRAS</t>
  </si>
  <si>
    <t>Os serviços executados serão acompanhados por engenheiro responsável e encarregado geral da empresa, buscando garantir a conformidade dos projetos com a execução.</t>
  </si>
  <si>
    <t xml:space="preserve">SINAPI
93208 </t>
  </si>
  <si>
    <t>MÊS</t>
  </si>
  <si>
    <t>PREPARO DE FUNDO DE VALA COM LARGURA MENOR QUE 1,5 M, COM CAMADA DE BRITA, LANÇAMENTO MANUAL. AF_08/2020</t>
  </si>
  <si>
    <t>(3,00 x 4,00 m) = 12,00 m2</t>
  </si>
  <si>
    <t>(4,00 X 2,00) =  8,00m2</t>
  </si>
  <si>
    <t>3.4</t>
  </si>
  <si>
    <t>2.6</t>
  </si>
  <si>
    <t>1 unidade</t>
  </si>
  <si>
    <t>Data: 07/07/2021</t>
  </si>
  <si>
    <t>Deverão ser executados berços em brita 01 para as redes de BSTC com diâmetro 0,30 m  e 0,60 m.</t>
  </si>
  <si>
    <t>O barracão destinado ao almoxarifado deverá ser em chapa de madeira compensada,com prateleiras.</t>
  </si>
  <si>
    <t>EXECUÇÃO DE ALMOXARIFADO EM CANTEIRO DE OBRA EM CHAPA DE MADEIRA COMPENSADA, INCLUSO PRATELEIRAS. AF_02/2016</t>
  </si>
  <si>
    <t>RICHMOND - VARGEM ALTA - ES.</t>
  </si>
  <si>
    <t>3,00m x 30 unidades = 90,00m</t>
  </si>
  <si>
    <t>15 unidades</t>
  </si>
  <si>
    <t>30 unidades</t>
  </si>
  <si>
    <t>Poço de visita para BSTC diâm. 0,80m em blocos de concreto</t>
  </si>
  <si>
    <t xml:space="preserve"> PROJETO PARA PAVIMENTAÇÃO EM PAV'S E DRENAGEM NA ESTRADA QUE LIGA RICHMOND A SÃO CARLOS</t>
  </si>
  <si>
    <t>SINAPI 92210</t>
  </si>
  <si>
    <t>SINAPI 92214</t>
  </si>
  <si>
    <t xml:space="preserve">TUBO DE CONCRETO PARA REDES COLETORAS DE ÁGUAS PLUVIAIS, DIÂMETRO DE 800 MM, JUNTA RÍGIDA, INSTALADO EM LOCAL COM BAIXO NÍVEL DE INTERFERÊNCIAS - FORNECIMENTO E ASSENTAMENTO. AF_12/2015
</t>
  </si>
  <si>
    <t>100576 SINAPI</t>
  </si>
  <si>
    <t>SINAPI 94273</t>
  </si>
  <si>
    <t>ASSENTAMENTO DE GUIA (MEIO-FIO) EM TRECHO RETO, CONFECCIONADA EM CONCRETO PRÉ-FABRICADO, DIMENSÕES 100X15X13X30 CM (COMPRIMENTO X BASE INFERIOR X BASE SUPERIOR X ALTURA), PARA VIAS URBANAS (USO VIÁRIO). AF_06/2016</t>
  </si>
  <si>
    <t>3.5</t>
  </si>
  <si>
    <t xml:space="preserve">SINALIZAÇÃO </t>
  </si>
  <si>
    <t>Sinalização horizontal - taxa 0,6 l/m², tudo incluído</t>
  </si>
  <si>
    <t>m²</t>
  </si>
  <si>
    <t>4.2</t>
  </si>
  <si>
    <t>Sinalização vertical, inclusive transporte de placa sinalização e madeira</t>
  </si>
  <si>
    <t>Área das placas circulares: 0,196m² x 4,00 placas = 0,784m²
Área das placas octagonais: 0,30m² x 5,00 placas= 1,50m²
Area total: 2,28m²</t>
  </si>
  <si>
    <t xml:space="preserve">RUA LARGURA 7,0 m
3,48 + 46,1 + 37,73 + 29,11 + 9,4 + 12,24 + 12,47 + 9,75 + 28,91 + 23,6 + 43,03 + 66,29 + 5,23 + 4,77 + 34,67 + 25,11 + 30,52 + 34,4 +  23,26 + 5,33 + 9,27 + 10,22 + 5,35 + 28,61 + 66,26 = 605,11 x 0,30 m² = 181,53 x 0,08 = 14,52 m³
RUA LARGURA 6,0 m
46,43 + 27,67 + 32,81 + 56,82 + 33,43 + 33,25 + 56,26 + 32,75 + 27,79 + 46,63 + 30,93 + 25,53 + 20,3 + 36,5 = 507,10 m x 0,30 = 152,13 m² x 0,08 = 12,17 m³
TOTAL = 14,52 + 12,17 = 26,69m³
</t>
  </si>
  <si>
    <t>SINAPI 102474</t>
  </si>
  <si>
    <t>CONCRETO FCK = 15MPA, TRAÇO 1:3,4:3,4 (EM MASSA SECA DE CIMENTO/ AREIAMÉDIA/ SEIXO ROLADO) - PREPARO MECÂNICO COM BETONEIRA 400 L. AF_05/2021</t>
  </si>
  <si>
    <t>30,00m + 40,00m + 40,00m + 40,00m + 40,00m + 40,00m + 40,00m + 18,00m + 35,00m + 24,0mm + 50,00m + 20,00m + 40,00m + 40,00m + 15,00m = 512,00m</t>
  </si>
  <si>
    <t>Manilha 40cm: 90,00m x 0,50m = 45,00m2
Manilha 80cm = 512,00m x 0,90 = 460,80m2                                                 
Total: 505,80m2 x 0,10m = 50,58m3</t>
  </si>
  <si>
    <t>ESTACA 00 A 09 (CAIXA DE RUA DE 6,40M) = 1.198,41 M²                               ESTACA 09 A 15 + 3,65 M (CAIXA DE RUA DE 6,40M) = 861,28 M²                 ESTACA 15 +3,65 m A 22 (CAIXA DE RUA DE 5,40) = 756,00 M²                                    ESTACA 22 A 27 + 13,40 (CAIXA DE RUA DE 5,40) = 612,21 M²                             TOTAL: 3.427,90 M²</t>
  </si>
  <si>
    <t>ESTACA 00 A 09 (CAIXA DE RUA DE 6,40M) = 1260 M²                               ESTACA 09 A 15 + 3,65 M (CAIXA DE RUA DE 6,40M) = 1005,61 M²                 ESTACA 15 +3,65 m A 22 (CAIXA DE RUA DE 5,40) = 840 M²                                    ESTACA 22 A 27 + 13,40 (CAIXA DE RUA DE 5,40) = 680,51 M²                             TOTAL:  3786,12M²</t>
  </si>
  <si>
    <t>30,34 + 34,59 + 23,18 + 25,20 + 5,33 + 10,22 + 5,35 + 34,73 + 28,61 + 4,77 + 5,23 + 36,82 + 30,63 + 20,04 + 25,51 = 320,55 m</t>
  </si>
  <si>
    <t>12,48 + 12,24 + 9,75 + 9,40 + 28,90 + 29,12 + 23,55 + 37,72 + 5,80 + 2,97 + 34,40 + 33 + 11,68 + 9,91 + 5,77 + 4,00 + 70,30 + 66,26 + 46,65 + 46,42 + 27,67 + 27,80 + 32,75 + 32,82 + 56,23 + 56,85 + 33,24 + 33,45 = 801,13</t>
  </si>
  <si>
    <t>ESTACA 00 A 09 (CAIXA DE RUA DE 6,40M) = 36 m²                            ESTACA 09 A 15 + 3,65 M (CAIXA DE RUA DE 6,40M) = 28,73 M²                 ESTACA 15 +3,65 m A 22 (CAIXA DE RUA DE 5,40) = 28,00 M²                                    ESTACA 22 A 27 + 13,40 (CAIXA DE RUA DE 5,40) = 22,68 M²                             TOTAL:115,41 M²</t>
  </si>
  <si>
    <t xml:space="preserve">PRAZO EM DIAS </t>
  </si>
  <si>
    <t>REGULARIZAÇÃO E COMPACTAÇÃO DE SUBLEITO DE SOLO PREDOMINANTEMENTE ARGILOSO. AF_11/2019</t>
  </si>
  <si>
    <t>Vargem Alta - ES, 27 de agosto de 2021.</t>
  </si>
  <si>
    <t>906164 (OPERAÇÃO Nº 1073217-47)</t>
  </si>
  <si>
    <t>Placa de obra nas dimensões de 2,00 x 4,00</t>
  </si>
  <si>
    <t>A placa de obra nas dimensões de 2,00 x 4,00 metros, deverá ser confeccionada em chapa de aço galvanizado e fixada por pontaletes de madeira 8x8 cm e deverá constar as logomarcas do Governo Federal, além das seguintes inscrições: nome, valor e prazo de execução do empreeendimento, identificação ds empresa executora e do responsável técnico pela mesma.</t>
  </si>
  <si>
    <t>Automóvel Utilitário - VW/ Kombi (flex)</t>
  </si>
  <si>
    <t>Demarcador de faixas a gasolina referência Elgimaq EGM CAF 800 L ou equivalente</t>
  </si>
  <si>
    <t>Encargos Sociais</t>
  </si>
  <si>
    <t xml:space="preserve">Encarregado de pavimentação </t>
  </si>
  <si>
    <t xml:space="preserve">Servente </t>
  </si>
  <si>
    <t>Micro-esfera (preço médio)</t>
  </si>
  <si>
    <t>Tinta base água (preço médio)</t>
  </si>
  <si>
    <t>BD</t>
  </si>
  <si>
    <t>Tinta para demarc.viária à base de resina acrílica emuls. água (Preço médio)</t>
  </si>
  <si>
    <t>(F) Transporte</t>
  </si>
  <si>
    <t>Fórmula</t>
  </si>
  <si>
    <t>Consumo</t>
  </si>
  <si>
    <t>Transp. de Micro-esfera (preço médio)</t>
  </si>
  <si>
    <t>TON</t>
  </si>
  <si>
    <t>0,695XP + 0,723XR</t>
  </si>
  <si>
    <t xml:space="preserve">Transp. de Tinta </t>
  </si>
  <si>
    <t>Transp. de Tinta borracha clorada (preço médio)</t>
  </si>
  <si>
    <t>(F) Total:</t>
  </si>
  <si>
    <t>Caibros 7 X 7 cm</t>
  </si>
  <si>
    <t>Placa sinalizaçao pronta - chapa de ferro N. 20</t>
  </si>
  <si>
    <t>Escavação manual furos, valetas mat. 1ª cat. H= 0,00 a 1,50 m (dim. reduz.)</t>
  </si>
  <si>
    <t>Reaterro de cavas c/ compactação manual (apiloamento) (dim. reduz.)</t>
  </si>
  <si>
    <t>(F) Serviços</t>
  </si>
  <si>
    <t>Transp. de Caibros 8 X 8 cm</t>
  </si>
  <si>
    <t>ITEM 4.1</t>
  </si>
  <si>
    <t>ITEM 4.2</t>
  </si>
  <si>
    <t xml:space="preserve">SINAPI 
102739   </t>
  </si>
  <si>
    <t>BOCA PARA BUEIRO SIMPLES TUBULAR D = 80 CM EM CONCRETO, ALAS COM ESCONSIDADE DE 0°, INCLUINDO FÔRMAS E MATERIAIS. AF_07/2021</t>
  </si>
  <si>
    <t>TUBO DE CONCRETO PARA REDES COLETORAS DE ÁGUAS PLUVIAIS, DIÂMETRO DE 400 MM, JUNTA RÍGIDA, INSTALADO EM LOCAL COM BAIXO NÍVEL DE INTERFERÊNCIAS - FORNECIMENTO E ASSENTAMENTO. AF_12/2015</t>
  </si>
  <si>
    <t xml:space="preserve">Referencial: AGO/2021
020305 – IOPES </t>
  </si>
  <si>
    <t xml:space="preserve">Referencial: NOV/2020
41116 DER-ES </t>
  </si>
  <si>
    <t>Poço de visita para BSTC diâm. 0,60m em blocos de concreto</t>
  </si>
  <si>
    <t>Retroescavadeira MF 86 TM (MASSEY FERGUSSON) ou equivalente</t>
  </si>
  <si>
    <t xml:space="preserve">Referencial: NOV/2020
41241 DER-ES </t>
  </si>
  <si>
    <t>Referencial: NOV/2020 
DER-ES 40146</t>
  </si>
  <si>
    <t>Referencial: NOV/2020 
DER-ES 40145</t>
  </si>
  <si>
    <t>Formas planas de madeirit meso e superestrutura com 2 reaproveitamentos esp. = 17 mm, inclusive fornecimento e transporte das madeiras</t>
  </si>
  <si>
    <t>93567  SINAPI</t>
  </si>
  <si>
    <t>93572  SINAPI</t>
  </si>
  <si>
    <t>Prazo: 240 dias</t>
  </si>
  <si>
    <t>Data Base: 
SINAPI AGO/2021</t>
  </si>
  <si>
    <t>BDI DE 30,40%</t>
  </si>
  <si>
    <t>VALOR TOTAL COM BDI 30,40% INCLUSO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</si>
</sst>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164" formatCode="_(* #,##0.00_);_(* \(#,##0.00\);_(* &quot;-&quot;??_);_(@_)"/>
    <numFmt numFmtId="165" formatCode="0.0%"/>
    <numFmt numFmtId="166" formatCode="0.0000"/>
    <numFmt numFmtId="167" formatCode="0.000"/>
    <numFmt numFmtId="168" formatCode="_(* #,##0.000000_);_(* \(#,##0.000000\);_(* &quot;-&quot;??_);_(@_)"/>
    <numFmt numFmtId="169" formatCode="_(* #,##0.00000_);_(* \(#,##0.00000\);_(* &quot;-&quot;??_);_(@_)"/>
    <numFmt numFmtId="170" formatCode="_(* #,##0.000_);_(* \(#,##0.000\);_(*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0"/>
      <name val="Arial"/>
      <family val="2"/>
    </font>
    <font>
      <b/>
      <sz val="11"/>
      <name val="Arial"/>
      <family val="2"/>
    </font>
    <font>
      <sz val="11"/>
      <name val="Arial"/>
      <family val="2"/>
    </font>
    <font>
      <b/>
      <sz val="10"/>
      <name val="Arial"/>
      <family val="2"/>
    </font>
    <font>
      <sz val="9"/>
      <name val="Arial"/>
      <family val="2"/>
    </font>
    <font>
      <sz val="8"/>
      <name val="Arial"/>
      <family val="2"/>
    </font>
    <font>
      <b/>
      <sz val="20"/>
      <name val="Arial"/>
      <family val="2"/>
    </font>
    <font>
      <b/>
      <sz val="14"/>
      <name val="Arial"/>
      <family val="2"/>
    </font>
    <font>
      <b/>
      <sz val="8"/>
      <name val="Arial"/>
      <family val="2"/>
    </font>
    <font>
      <b/>
      <sz val="9"/>
      <name val="Arial"/>
      <family val="2"/>
    </font>
    <font>
      <i/>
      <sz val="10"/>
      <name val="Arial"/>
      <family val="2"/>
    </font>
    <font>
      <sz val="10"/>
      <color indexed="81"/>
      <name val="Tahoma"/>
      <family val="2"/>
    </font>
    <font>
      <b/>
      <sz val="10"/>
      <color indexed="81"/>
      <name val="Tahoma"/>
      <family val="2"/>
    </font>
    <font>
      <b/>
      <sz val="7"/>
      <name val="Arial"/>
      <family val="2"/>
    </font>
    <font>
      <b/>
      <sz val="16"/>
      <name val="Arial"/>
      <family val="2"/>
    </font>
    <font>
      <b/>
      <sz val="18"/>
      <name val="Arial"/>
      <family val="2"/>
    </font>
    <font>
      <b/>
      <sz val="12"/>
      <color indexed="8"/>
      <name val="Arial"/>
      <family val="2"/>
    </font>
    <font>
      <b/>
      <sz val="10"/>
      <color indexed="8"/>
      <name val="Arial"/>
      <family val="2"/>
    </font>
    <font>
      <sz val="8"/>
      <color indexed="8"/>
      <name val="Arial"/>
      <family val="2"/>
    </font>
    <font>
      <sz val="10"/>
      <color indexed="8"/>
      <name val="Arial"/>
      <family val="2"/>
    </font>
    <font>
      <sz val="3"/>
      <name val="Arial"/>
      <family val="2"/>
    </font>
    <font>
      <b/>
      <sz val="3"/>
      <name val="Arial"/>
      <family val="2"/>
    </font>
    <font>
      <u/>
      <sz val="10"/>
      <name val="Arial"/>
      <family val="2"/>
    </font>
    <font>
      <sz val="11"/>
      <color indexed="8"/>
      <name val="Calibri"/>
      <family val="2"/>
    </font>
    <font>
      <b/>
      <i/>
      <sz val="14"/>
      <name val="Arial"/>
      <family val="2"/>
    </font>
    <font>
      <sz val="10"/>
      <color indexed="8"/>
      <name val="Calibri"/>
      <family val="2"/>
    </font>
    <font>
      <sz val="9"/>
      <color indexed="81"/>
      <name val="Segoe UI"/>
      <family val="2"/>
    </font>
    <font>
      <b/>
      <sz val="9"/>
      <color indexed="81"/>
      <name val="Tahoma"/>
      <family val="2"/>
    </font>
    <font>
      <sz val="9"/>
      <color indexed="81"/>
      <name val="Tahoma"/>
      <family val="2"/>
    </font>
    <font>
      <sz val="7"/>
      <name val="Arial"/>
      <family val="2"/>
    </font>
    <font>
      <b/>
      <sz val="22"/>
      <name val="Arial"/>
      <family val="2"/>
    </font>
    <font>
      <sz val="9"/>
      <color theme="1"/>
      <name val="Arial"/>
      <family val="2"/>
    </font>
    <font>
      <b/>
      <sz val="14"/>
      <color theme="1"/>
      <name val="Arial"/>
      <family val="2"/>
    </font>
    <font>
      <b/>
      <sz val="11"/>
      <color theme="1"/>
      <name val="Arial"/>
      <family val="2"/>
    </font>
    <font>
      <b/>
      <sz val="10"/>
      <color theme="1"/>
      <name val="Arial"/>
      <family val="2"/>
    </font>
    <font>
      <b/>
      <sz val="9"/>
      <color theme="1"/>
      <name val="Arial"/>
      <family val="2"/>
    </font>
    <font>
      <b/>
      <i/>
      <sz val="10"/>
      <color theme="1"/>
      <name val="Arial"/>
      <family val="2"/>
    </font>
    <font>
      <b/>
      <i/>
      <sz val="12"/>
      <color rgb="FFFF0000"/>
      <name val="Arial"/>
      <family val="2"/>
    </font>
    <font>
      <b/>
      <sz val="11"/>
      <color rgb="FFFF0000"/>
      <name val="Arial"/>
      <family val="2"/>
    </font>
    <font>
      <sz val="12"/>
      <color indexed="8"/>
      <name val="Arial"/>
      <family val="2"/>
    </font>
    <font>
      <b/>
      <sz val="10"/>
      <color indexed="10"/>
      <name val="Arial"/>
      <family val="2"/>
    </font>
    <font>
      <sz val="11"/>
      <color rgb="FF000000"/>
      <name val="Calibri"/>
      <family val="2"/>
      <charset val="1"/>
    </font>
    <font>
      <sz val="11"/>
      <color theme="1"/>
      <name val="Arial"/>
      <family val="2"/>
    </font>
    <font>
      <sz val="10"/>
      <color theme="1"/>
      <name val="Arial"/>
      <family val="2"/>
    </font>
    <font>
      <b/>
      <sz val="9"/>
      <color indexed="81"/>
      <name val="Segoe UI"/>
      <family val="2"/>
    </font>
    <font>
      <b/>
      <i/>
      <sz val="11"/>
      <color theme="1"/>
      <name val="Arial"/>
      <family val="2"/>
    </font>
    <font>
      <b/>
      <i/>
      <sz val="11"/>
      <color rgb="FFFF0000"/>
      <name val="Arial"/>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6"/>
        <bgColor indexed="64"/>
      </patternFill>
    </fill>
  </fills>
  <borders count="36">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4">
    <xf numFmtId="0" fontId="0" fillId="0" borderId="0"/>
    <xf numFmtId="164" fontId="4" fillId="0" borderId="0" applyFont="0" applyFill="0" applyBorder="0" applyAlignment="0" applyProtection="0"/>
    <xf numFmtId="0" fontId="6" fillId="0" borderId="0"/>
    <xf numFmtId="9" fontId="29" fillId="0" borderId="0" applyFont="0" applyFill="0" applyBorder="0" applyAlignment="0" applyProtection="0"/>
    <xf numFmtId="9" fontId="6"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6"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0" fontId="6" fillId="0" borderId="0"/>
    <xf numFmtId="9" fontId="6" fillId="0" borderId="0" applyFont="0" applyFill="0" applyBorder="0" applyAlignment="0" applyProtection="0"/>
    <xf numFmtId="0" fontId="29" fillId="0" borderId="0"/>
    <xf numFmtId="0" fontId="6" fillId="0" borderId="0"/>
    <xf numFmtId="9" fontId="6" fillId="0" borderId="0" applyFont="0" applyFill="0" applyBorder="0" applyAlignment="0" applyProtection="0"/>
    <xf numFmtId="0" fontId="47" fillId="0" borderId="0"/>
    <xf numFmtId="164" fontId="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94">
    <xf numFmtId="0" fontId="0" fillId="0" borderId="0" xfId="0"/>
    <xf numFmtId="0" fontId="6" fillId="0" borderId="0" xfId="0" applyFont="1"/>
    <xf numFmtId="0" fontId="6" fillId="0" borderId="0" xfId="0" applyFont="1" applyBorder="1"/>
    <xf numFmtId="164" fontId="8" fillId="0" borderId="0" xfId="1" applyFont="1"/>
    <xf numFmtId="0" fontId="7" fillId="0" borderId="0" xfId="0" applyFont="1" applyBorder="1" applyAlignment="1">
      <alignment horizontal="center" wrapText="1"/>
    </xf>
    <xf numFmtId="0" fontId="6" fillId="0" borderId="0" xfId="0" applyFont="1" applyAlignment="1"/>
    <xf numFmtId="0" fontId="8" fillId="0" borderId="0" xfId="0" applyFont="1" applyBorder="1" applyAlignment="1">
      <alignment wrapText="1"/>
    </xf>
    <xf numFmtId="164" fontId="8" fillId="0" borderId="0" xfId="1" applyFont="1" applyAlignment="1"/>
    <xf numFmtId="0" fontId="8" fillId="0" borderId="0" xfId="0" applyFont="1" applyBorder="1" applyAlignment="1">
      <alignment horizontal="center" wrapText="1"/>
    </xf>
    <xf numFmtId="0" fontId="8" fillId="0" borderId="0" xfId="0" applyFont="1" applyBorder="1" applyAlignment="1">
      <alignment horizontal="justify" wrapText="1"/>
    </xf>
    <xf numFmtId="0" fontId="7" fillId="0" borderId="0" xfId="0" applyFont="1" applyBorder="1" applyAlignment="1">
      <alignment horizontal="right" wrapText="1"/>
    </xf>
    <xf numFmtId="0" fontId="7" fillId="0" borderId="0" xfId="0" applyFont="1" applyBorder="1" applyAlignment="1">
      <alignment wrapText="1"/>
    </xf>
    <xf numFmtId="164" fontId="6" fillId="0" borderId="0" xfId="0" applyNumberFormat="1" applyFont="1" applyAlignment="1"/>
    <xf numFmtId="2" fontId="6" fillId="0" borderId="0" xfId="0" applyNumberFormat="1" applyFont="1" applyAlignment="1"/>
    <xf numFmtId="0" fontId="8" fillId="0" borderId="0" xfId="0" applyFont="1"/>
    <xf numFmtId="0" fontId="15" fillId="0" borderId="4" xfId="0" applyFont="1" applyBorder="1" applyAlignment="1">
      <alignment horizontal="center" vertical="center"/>
    </xf>
    <xf numFmtId="0" fontId="10" fillId="0" borderId="2" xfId="0" applyFont="1" applyBorder="1" applyAlignment="1"/>
    <xf numFmtId="0" fontId="10" fillId="0" borderId="2" xfId="0" applyFont="1" applyFill="1" applyBorder="1" applyAlignment="1">
      <alignment horizontal="center" vertical="center" wrapText="1"/>
    </xf>
    <xf numFmtId="0" fontId="10" fillId="0" borderId="2" xfId="0" applyFont="1" applyFill="1" applyBorder="1" applyAlignment="1"/>
    <xf numFmtId="0" fontId="10" fillId="0" borderId="0" xfId="0" applyFont="1" applyAlignment="1"/>
    <xf numFmtId="0" fontId="10" fillId="0" borderId="0" xfId="0" applyFont="1" applyBorder="1" applyAlignment="1">
      <alignment horizontal="center" wrapText="1"/>
    </xf>
    <xf numFmtId="0" fontId="15" fillId="0" borderId="0" xfId="0" applyFont="1" applyBorder="1" applyAlignment="1">
      <alignment horizontal="justify" wrapText="1"/>
    </xf>
    <xf numFmtId="0" fontId="10" fillId="0" borderId="0" xfId="0" applyFont="1" applyBorder="1" applyAlignment="1">
      <alignment horizontal="left" vertical="top" wrapText="1"/>
    </xf>
    <xf numFmtId="0" fontId="10" fillId="0" borderId="5" xfId="0" applyFont="1" applyBorder="1" applyAlignment="1"/>
    <xf numFmtId="0" fontId="10" fillId="0" borderId="5" xfId="0" applyFont="1" applyFill="1" applyBorder="1" applyAlignment="1"/>
    <xf numFmtId="0" fontId="15" fillId="0" borderId="0" xfId="0" applyFont="1" applyBorder="1" applyAlignment="1">
      <alignment horizontal="left" wrapText="1"/>
    </xf>
    <xf numFmtId="0" fontId="10" fillId="0" borderId="0" xfId="0" applyFont="1" applyBorder="1" applyAlignment="1">
      <alignment horizontal="justify" wrapText="1"/>
    </xf>
    <xf numFmtId="0" fontId="15" fillId="0" borderId="0" xfId="0" applyFont="1" applyBorder="1" applyAlignment="1">
      <alignment horizontal="right" wrapText="1"/>
    </xf>
    <xf numFmtId="0" fontId="15" fillId="0" borderId="0" xfId="0" applyFont="1" applyBorder="1" applyAlignment="1">
      <alignment horizontal="justify" vertical="top" wrapText="1"/>
    </xf>
    <xf numFmtId="0" fontId="10" fillId="0" borderId="0" xfId="0" applyFont="1" applyBorder="1" applyAlignment="1">
      <alignment horizontal="justify" vertical="top" wrapText="1"/>
    </xf>
    <xf numFmtId="0" fontId="10" fillId="0" borderId="0" xfId="0" applyFont="1" applyFill="1" applyBorder="1" applyAlignment="1">
      <alignment horizontal="justify" vertical="top" wrapText="1"/>
    </xf>
    <xf numFmtId="0" fontId="10" fillId="0" borderId="11" xfId="0" applyFont="1" applyBorder="1" applyAlignment="1"/>
    <xf numFmtId="0" fontId="10" fillId="0" borderId="7" xfId="0" applyFont="1" applyBorder="1" applyAlignment="1"/>
    <xf numFmtId="0" fontId="15" fillId="0" borderId="2" xfId="0" applyFont="1" applyBorder="1" applyAlignment="1">
      <alignment horizontal="center" vertical="center"/>
    </xf>
    <xf numFmtId="164" fontId="15" fillId="0" borderId="2" xfId="1" applyFont="1" applyBorder="1" applyAlignment="1">
      <alignment horizontal="center" vertical="center"/>
    </xf>
    <xf numFmtId="0" fontId="15" fillId="0" borderId="0" xfId="0" applyFont="1" applyBorder="1" applyAlignment="1">
      <alignment horizontal="center" vertical="center"/>
    </xf>
    <xf numFmtId="164" fontId="15" fillId="0" borderId="2" xfId="1" applyFont="1" applyBorder="1" applyAlignment="1">
      <alignment horizontal="center"/>
    </xf>
    <xf numFmtId="0" fontId="10" fillId="0" borderId="2" xfId="0" applyFont="1" applyBorder="1" applyAlignment="1">
      <alignment horizontal="center" vertical="center" wrapText="1"/>
    </xf>
    <xf numFmtId="164" fontId="10" fillId="0" borderId="2" xfId="1" applyFont="1" applyFill="1" applyBorder="1" applyAlignment="1">
      <alignment vertical="center"/>
    </xf>
    <xf numFmtId="0" fontId="10" fillId="0" borderId="2" xfId="0" applyFont="1" applyBorder="1" applyAlignment="1">
      <alignment horizontal="justify" vertical="center" wrapText="1"/>
    </xf>
    <xf numFmtId="0" fontId="15" fillId="0" borderId="2" xfId="0" applyFont="1" applyBorder="1" applyAlignment="1">
      <alignment horizontal="right" vertical="center" wrapText="1"/>
    </xf>
    <xf numFmtId="164" fontId="10" fillId="0" borderId="2" xfId="1" applyFont="1" applyBorder="1" applyAlignment="1">
      <alignment horizontal="center" vertical="center" wrapText="1"/>
    </xf>
    <xf numFmtId="0" fontId="15" fillId="0" borderId="2" xfId="0" applyFont="1" applyBorder="1" applyAlignment="1">
      <alignment horizontal="justify" vertical="center" wrapText="1"/>
    </xf>
    <xf numFmtId="0" fontId="10" fillId="0" borderId="0" xfId="0" applyFont="1" applyBorder="1" applyAlignment="1">
      <alignment horizontal="center" vertical="center" wrapText="1"/>
    </xf>
    <xf numFmtId="164" fontId="10" fillId="0" borderId="0" xfId="1" applyFont="1" applyAlignment="1">
      <alignment vertical="center"/>
    </xf>
    <xf numFmtId="0" fontId="10" fillId="0" borderId="0" xfId="0" applyFont="1" applyBorder="1" applyAlignment="1">
      <alignment horizontal="left" vertical="center" wrapText="1"/>
    </xf>
    <xf numFmtId="164" fontId="10" fillId="0" borderId="2" xfId="1" applyFont="1" applyFill="1" applyBorder="1" applyAlignment="1">
      <alignment horizontal="left" vertical="center" wrapText="1"/>
    </xf>
    <xf numFmtId="0" fontId="10" fillId="0" borderId="2" xfId="1" applyNumberFormat="1" applyFont="1" applyFill="1" applyBorder="1" applyAlignment="1">
      <alignment horizontal="left" vertical="center" wrapText="1"/>
    </xf>
    <xf numFmtId="164" fontId="8" fillId="0" borderId="0" xfId="1" applyFont="1" applyAlignment="1">
      <alignment horizontal="center"/>
    </xf>
    <xf numFmtId="164" fontId="15" fillId="0" borderId="0" xfId="1" applyFont="1" applyAlignment="1">
      <alignment horizontal="center" vertical="center"/>
    </xf>
    <xf numFmtId="4" fontId="14" fillId="0" borderId="0" xfId="0" applyNumberFormat="1" applyFont="1" applyBorder="1" applyAlignment="1">
      <alignment horizontal="left"/>
    </xf>
    <xf numFmtId="49" fontId="11" fillId="0" borderId="0" xfId="0" applyNumberFormat="1" applyFont="1" applyBorder="1" applyAlignment="1">
      <alignment horizontal="center"/>
    </xf>
    <xf numFmtId="0" fontId="11" fillId="0" borderId="0" xfId="0" applyFont="1" applyBorder="1"/>
    <xf numFmtId="4" fontId="35" fillId="0" borderId="0" xfId="0" applyNumberFormat="1" applyFont="1" applyBorder="1"/>
    <xf numFmtId="4" fontId="0" fillId="0" borderId="0" xfId="0" applyNumberFormat="1"/>
    <xf numFmtId="164" fontId="15" fillId="0" borderId="2" xfId="1" applyFont="1" applyBorder="1" applyAlignment="1">
      <alignment horizontal="center" vertical="center"/>
    </xf>
    <xf numFmtId="0" fontId="15" fillId="0" borderId="2" xfId="0" applyFont="1" applyBorder="1" applyAlignment="1">
      <alignment horizontal="center" vertical="center" wrapText="1"/>
    </xf>
    <xf numFmtId="0" fontId="10" fillId="0" borderId="2" xfId="0" applyFont="1" applyFill="1" applyBorder="1" applyAlignment="1">
      <alignment horizontal="justify" vertical="center" wrapText="1"/>
    </xf>
    <xf numFmtId="164" fontId="10" fillId="0" borderId="2" xfId="1" applyFont="1" applyFill="1" applyBorder="1" applyAlignment="1">
      <alignment horizontal="center" vertical="center"/>
    </xf>
    <xf numFmtId="44" fontId="10" fillId="0" borderId="2" xfId="6" applyFont="1" applyFill="1" applyBorder="1" applyAlignment="1">
      <alignment horizontal="center" vertical="center"/>
    </xf>
    <xf numFmtId="0" fontId="15" fillId="0" borderId="2" xfId="0" applyFont="1" applyFill="1" applyBorder="1" applyAlignment="1">
      <alignment horizontal="center" vertical="center" wrapText="1"/>
    </xf>
    <xf numFmtId="0" fontId="10" fillId="0" borderId="2" xfId="0" applyFont="1" applyFill="1" applyBorder="1" applyAlignment="1">
      <alignment vertical="center"/>
    </xf>
    <xf numFmtId="164" fontId="15" fillId="0" borderId="2" xfId="1" applyFont="1" applyFill="1" applyBorder="1" applyAlignment="1">
      <alignment vertical="center"/>
    </xf>
    <xf numFmtId="44" fontId="10" fillId="0" borderId="2" xfId="6" applyFont="1" applyFill="1" applyBorder="1" applyAlignment="1">
      <alignment vertical="center"/>
    </xf>
    <xf numFmtId="2" fontId="10" fillId="0" borderId="2" xfId="1" applyNumberFormat="1" applyFont="1" applyBorder="1" applyAlignment="1">
      <alignment horizontal="center" vertical="center" wrapText="1"/>
    </xf>
    <xf numFmtId="2" fontId="10" fillId="0" borderId="2" xfId="1" applyNumberFormat="1" applyFont="1" applyFill="1" applyBorder="1" applyAlignment="1">
      <alignment horizontal="center" vertical="center" wrapText="1"/>
    </xf>
    <xf numFmtId="2" fontId="10" fillId="0" borderId="2" xfId="0" applyNumberFormat="1" applyFont="1" applyBorder="1" applyAlignment="1">
      <alignment horizontal="center" vertical="center"/>
    </xf>
    <xf numFmtId="164" fontId="10" fillId="0" borderId="0" xfId="1" applyFont="1" applyBorder="1" applyAlignment="1">
      <alignment horizontal="center" vertical="center" wrapText="1"/>
    </xf>
    <xf numFmtId="164" fontId="8" fillId="0" borderId="0" xfId="1" applyFont="1" applyBorder="1" applyAlignment="1">
      <alignment horizontal="center" wrapText="1"/>
    </xf>
    <xf numFmtId="44" fontId="10" fillId="0" borderId="5" xfId="6" applyFont="1" applyFill="1" applyBorder="1" applyAlignment="1">
      <alignment horizontal="center" vertical="center"/>
    </xf>
    <xf numFmtId="164" fontId="15" fillId="0" borderId="2" xfId="1" applyFont="1" applyFill="1" applyBorder="1" applyAlignment="1">
      <alignment horizontal="center" vertical="center"/>
    </xf>
    <xf numFmtId="44" fontId="10" fillId="0" borderId="0" xfId="6" applyFont="1" applyFill="1" applyBorder="1" applyAlignment="1">
      <alignment horizontal="center" vertical="center"/>
    </xf>
    <xf numFmtId="2"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5" fillId="0" borderId="2" xfId="0" applyFont="1" applyBorder="1" applyAlignment="1">
      <alignment horizontal="left" vertical="center" wrapText="1"/>
    </xf>
    <xf numFmtId="44" fontId="4" fillId="0" borderId="0" xfId="6" applyFont="1" applyFill="1" applyBorder="1" applyAlignment="1">
      <alignment horizontal="center" vertical="center"/>
    </xf>
    <xf numFmtId="0" fontId="15" fillId="0" borderId="0" xfId="0" applyFont="1" applyBorder="1" applyAlignment="1">
      <alignment horizontal="left" vertical="center" wrapText="1"/>
    </xf>
    <xf numFmtId="0" fontId="37" fillId="0" borderId="0" xfId="10" applyFont="1" applyAlignment="1">
      <alignment vertical="center"/>
    </xf>
    <xf numFmtId="0" fontId="14" fillId="3" borderId="3" xfId="9" applyFont="1" applyFill="1" applyBorder="1" applyAlignment="1">
      <alignment vertical="center"/>
    </xf>
    <xf numFmtId="0" fontId="37" fillId="0" borderId="0" xfId="10" applyFont="1" applyBorder="1" applyAlignment="1">
      <alignment vertical="center"/>
    </xf>
    <xf numFmtId="0" fontId="37" fillId="0" borderId="0" xfId="10" applyFont="1" applyBorder="1" applyAlignment="1">
      <alignment horizontal="center" vertical="center"/>
    </xf>
    <xf numFmtId="0" fontId="39" fillId="0" borderId="0" xfId="10" applyFont="1" applyBorder="1" applyAlignment="1">
      <alignment vertical="center"/>
    </xf>
    <xf numFmtId="166" fontId="37" fillId="0" borderId="2" xfId="0" applyNumberFormat="1" applyFont="1" applyBorder="1" applyAlignment="1">
      <alignment vertical="center"/>
    </xf>
    <xf numFmtId="2" fontId="37" fillId="0" borderId="2" xfId="0" applyNumberFormat="1" applyFont="1" applyBorder="1" applyAlignment="1">
      <alignment vertical="center"/>
    </xf>
    <xf numFmtId="0" fontId="11" fillId="0" borderId="2" xfId="0" applyFont="1" applyBorder="1" applyAlignment="1">
      <alignment horizontal="center"/>
    </xf>
    <xf numFmtId="0" fontId="0" fillId="0" borderId="2" xfId="0" applyBorder="1"/>
    <xf numFmtId="0" fontId="5" fillId="0" borderId="2" xfId="0" applyFont="1" applyBorder="1"/>
    <xf numFmtId="0" fontId="35" fillId="0" borderId="2" xfId="0" applyFont="1" applyBorder="1" applyAlignment="1">
      <alignment horizontal="center"/>
    </xf>
    <xf numFmtId="0" fontId="11" fillId="0" borderId="2" xfId="0" applyFont="1" applyBorder="1" applyAlignment="1">
      <alignment horizontal="left"/>
    </xf>
    <xf numFmtId="4" fontId="35" fillId="0" borderId="2" xfId="0" applyNumberFormat="1" applyFont="1" applyBorder="1" applyAlignment="1">
      <alignment horizontal="right"/>
    </xf>
    <xf numFmtId="4" fontId="35" fillId="0" borderId="2" xfId="0" applyNumberFormat="1" applyFont="1" applyBorder="1" applyAlignment="1">
      <alignment horizontal="center"/>
    </xf>
    <xf numFmtId="164" fontId="35" fillId="0" borderId="2" xfId="1" applyFont="1" applyBorder="1" applyAlignment="1">
      <alignment horizontal="center"/>
    </xf>
    <xf numFmtId="4" fontId="11" fillId="0" borderId="2" xfId="0" applyNumberFormat="1" applyFont="1" applyBorder="1"/>
    <xf numFmtId="0" fontId="11" fillId="0" borderId="2" xfId="0" applyFont="1" applyBorder="1"/>
    <xf numFmtId="4" fontId="35" fillId="0" borderId="2" xfId="0" applyNumberFormat="1" applyFont="1" applyBorder="1"/>
    <xf numFmtId="4" fontId="14" fillId="0" borderId="14" xfId="0" applyNumberFormat="1" applyFont="1" applyBorder="1" applyAlignment="1">
      <alignment horizontal="left"/>
    </xf>
    <xf numFmtId="4" fontId="14" fillId="0" borderId="15" xfId="0" applyNumberFormat="1" applyFont="1" applyBorder="1" applyAlignment="1">
      <alignment horizontal="left"/>
    </xf>
    <xf numFmtId="0" fontId="22" fillId="0" borderId="0" xfId="13" applyNumberFormat="1" applyFont="1" applyBorder="1" applyAlignment="1">
      <alignment wrapText="1"/>
    </xf>
    <xf numFmtId="0" fontId="45" fillId="0" borderId="0" xfId="13" applyNumberFormat="1" applyFont="1" applyAlignment="1">
      <alignment wrapText="1"/>
    </xf>
    <xf numFmtId="0" fontId="45" fillId="0" borderId="0" xfId="13" applyNumberFormat="1" applyFont="1" applyAlignment="1">
      <alignment horizontal="left" wrapText="1"/>
    </xf>
    <xf numFmtId="0" fontId="23" fillId="0" borderId="0" xfId="13" applyNumberFormat="1" applyFont="1" applyBorder="1" applyAlignment="1">
      <alignment horizontal="center" wrapText="1"/>
    </xf>
    <xf numFmtId="0" fontId="25" fillId="0" borderId="0" xfId="13" applyNumberFormat="1" applyFont="1" applyAlignment="1">
      <alignment wrapText="1"/>
    </xf>
    <xf numFmtId="0" fontId="25" fillId="0" borderId="0" xfId="13" applyNumberFormat="1" applyFont="1" applyAlignment="1">
      <alignment horizontal="left" wrapText="1"/>
    </xf>
    <xf numFmtId="0" fontId="24" fillId="0" borderId="0" xfId="13" applyNumberFormat="1" applyFont="1" applyBorder="1" applyAlignment="1">
      <alignment horizontal="right" vertical="center" wrapText="1"/>
    </xf>
    <xf numFmtId="0" fontId="23" fillId="0" borderId="0" xfId="13" applyNumberFormat="1" applyFont="1" applyAlignment="1">
      <alignment wrapText="1"/>
    </xf>
    <xf numFmtId="0" fontId="23" fillId="4" borderId="0" xfId="13" applyNumberFormat="1" applyFont="1" applyFill="1" applyBorder="1" applyAlignment="1" applyProtection="1">
      <alignment horizontal="left" vertical="center" wrapText="1"/>
      <protection locked="0"/>
    </xf>
    <xf numFmtId="10" fontId="23" fillId="4" borderId="0" xfId="13" applyNumberFormat="1" applyFont="1" applyFill="1" applyBorder="1" applyAlignment="1" applyProtection="1">
      <alignment horizontal="left" vertical="center" wrapText="1"/>
      <protection locked="0"/>
    </xf>
    <xf numFmtId="0" fontId="25" fillId="0" borderId="0" xfId="13" applyNumberFormat="1" applyFont="1" applyFill="1" applyBorder="1" applyAlignment="1">
      <alignment horizontal="right" vertical="center" wrapText="1"/>
    </xf>
    <xf numFmtId="10" fontId="23" fillId="0" borderId="0" xfId="13" applyNumberFormat="1" applyFont="1" applyFill="1" applyBorder="1" applyAlignment="1">
      <alignment horizontal="left" vertical="center" wrapText="1"/>
    </xf>
    <xf numFmtId="0" fontId="23" fillId="0" borderId="0" xfId="13" applyNumberFormat="1" applyFont="1" applyAlignment="1">
      <alignment horizontal="center" wrapText="1"/>
    </xf>
    <xf numFmtId="0" fontId="6" fillId="0" borderId="0" xfId="14" applyFont="1" applyAlignment="1" applyProtection="1">
      <alignment wrapText="1"/>
    </xf>
    <xf numFmtId="0" fontId="26" fillId="0" borderId="0" xfId="14" applyFont="1" applyAlignment="1" applyProtection="1">
      <alignment wrapText="1"/>
    </xf>
    <xf numFmtId="0" fontId="27" fillId="0" borderId="0" xfId="14" applyFont="1" applyAlignment="1" applyProtection="1">
      <alignment wrapText="1"/>
    </xf>
    <xf numFmtId="0" fontId="9" fillId="0" borderId="0" xfId="14" applyFont="1" applyAlignment="1" applyProtection="1">
      <alignment horizontal="center" wrapText="1"/>
    </xf>
    <xf numFmtId="0" fontId="9" fillId="0" borderId="0" xfId="14" applyFont="1" applyFill="1" applyAlignment="1" applyProtection="1">
      <alignment wrapText="1"/>
    </xf>
    <xf numFmtId="0" fontId="6" fillId="4" borderId="0" xfId="14" applyFont="1" applyFill="1" applyAlignment="1" applyProtection="1">
      <alignment wrapText="1"/>
      <protection locked="0"/>
    </xf>
    <xf numFmtId="0" fontId="27" fillId="0" borderId="0" xfId="14" applyFont="1" applyAlignment="1" applyProtection="1">
      <alignment horizontal="center" wrapText="1"/>
    </xf>
    <xf numFmtId="0" fontId="27" fillId="0" borderId="0" xfId="14" applyFont="1" applyFill="1" applyAlignment="1" applyProtection="1">
      <alignment wrapText="1"/>
    </xf>
    <xf numFmtId="0" fontId="6" fillId="0" borderId="0" xfId="14" applyFont="1" applyAlignment="1" applyProtection="1">
      <alignment horizontal="center" wrapText="1"/>
    </xf>
    <xf numFmtId="0" fontId="6" fillId="0" borderId="0" xfId="14" applyFont="1" applyFill="1" applyAlignment="1" applyProtection="1">
      <alignment horizontal="center" wrapText="1"/>
    </xf>
    <xf numFmtId="0" fontId="27" fillId="0" borderId="0" xfId="14" applyFont="1" applyFill="1" applyAlignment="1" applyProtection="1">
      <alignment horizontal="center" wrapText="1"/>
    </xf>
    <xf numFmtId="0" fontId="6" fillId="0" borderId="0" xfId="14" applyFont="1" applyAlignment="1" applyProtection="1">
      <alignment horizontal="right" wrapText="1"/>
    </xf>
    <xf numFmtId="0" fontId="6" fillId="0" borderId="12" xfId="14" applyFont="1" applyBorder="1" applyAlignment="1" applyProtection="1">
      <alignment horizontal="justify" vertical="top" wrapText="1"/>
    </xf>
    <xf numFmtId="2" fontId="6" fillId="4" borderId="13" xfId="14" applyNumberFormat="1" applyFont="1" applyFill="1" applyBorder="1" applyAlignment="1" applyProtection="1">
      <alignment horizontal="center" vertical="top" wrapText="1"/>
      <protection locked="0"/>
    </xf>
    <xf numFmtId="0" fontId="6" fillId="0" borderId="5" xfId="14" applyFont="1" applyFill="1" applyBorder="1" applyAlignment="1" applyProtection="1">
      <alignment horizontal="center" vertical="top" wrapText="1"/>
    </xf>
    <xf numFmtId="0" fontId="25" fillId="0" borderId="0" xfId="14" applyFont="1" applyBorder="1" applyAlignment="1" applyProtection="1">
      <alignment horizontal="center" wrapText="1"/>
    </xf>
    <xf numFmtId="0" fontId="6" fillId="0" borderId="0" xfId="14" applyFont="1" applyBorder="1" applyAlignment="1" applyProtection="1">
      <alignment wrapText="1"/>
    </xf>
    <xf numFmtId="0" fontId="16" fillId="0" borderId="8" xfId="14" applyFont="1" applyBorder="1" applyAlignment="1" applyProtection="1">
      <alignment horizontal="justify" vertical="top" wrapText="1"/>
    </xf>
    <xf numFmtId="2" fontId="6" fillId="0" borderId="8" xfId="14" applyNumberFormat="1" applyFont="1" applyFill="1" applyBorder="1" applyAlignment="1" applyProtection="1">
      <alignment horizontal="center" vertical="top" wrapText="1"/>
    </xf>
    <xf numFmtId="0" fontId="6" fillId="0" borderId="8" xfId="14" applyFont="1" applyFill="1" applyBorder="1" applyAlignment="1" applyProtection="1">
      <alignment horizontal="center" vertical="top" wrapText="1"/>
    </xf>
    <xf numFmtId="0" fontId="6" fillId="0" borderId="0" xfId="14" applyFont="1" applyBorder="1" applyAlignment="1" applyProtection="1">
      <alignment horizontal="center" wrapText="1"/>
    </xf>
    <xf numFmtId="0" fontId="6" fillId="0" borderId="0" xfId="14" applyFont="1" applyFill="1" applyBorder="1" applyAlignment="1" applyProtection="1">
      <alignment horizontal="center" wrapText="1"/>
    </xf>
    <xf numFmtId="0" fontId="9" fillId="0" borderId="0" xfId="14" applyFont="1" applyAlignment="1" applyProtection="1">
      <alignment wrapText="1"/>
    </xf>
    <xf numFmtId="0" fontId="9" fillId="0" borderId="12" xfId="14" applyFont="1" applyBorder="1" applyAlignment="1" applyProtection="1">
      <alignment horizontal="justify" wrapText="1"/>
    </xf>
    <xf numFmtId="2" fontId="9" fillId="0" borderId="13" xfId="14" applyNumberFormat="1" applyFont="1" applyBorder="1" applyAlignment="1" applyProtection="1">
      <alignment horizontal="center" wrapText="1"/>
    </xf>
    <xf numFmtId="0" fontId="9" fillId="0" borderId="5" xfId="14" applyFont="1" applyFill="1" applyBorder="1" applyAlignment="1" applyProtection="1">
      <alignment horizontal="center" vertical="top" wrapText="1"/>
    </xf>
    <xf numFmtId="0" fontId="16" fillId="0" borderId="12" xfId="14" applyFont="1" applyBorder="1" applyAlignment="1" applyProtection="1">
      <alignment horizontal="left" vertical="top" wrapText="1"/>
    </xf>
    <xf numFmtId="0" fontId="27" fillId="0" borderId="0" xfId="14" applyFont="1" applyBorder="1" applyAlignment="1" applyProtection="1">
      <alignment horizontal="center" wrapText="1"/>
    </xf>
    <xf numFmtId="0" fontId="27" fillId="0" borderId="0" xfId="14" applyFont="1" applyFill="1" applyBorder="1" applyAlignment="1" applyProtection="1">
      <alignment horizontal="center" wrapText="1"/>
    </xf>
    <xf numFmtId="2" fontId="6" fillId="0" borderId="13" xfId="14" applyNumberFormat="1" applyFont="1" applyFill="1" applyBorder="1" applyAlignment="1" applyProtection="1">
      <alignment horizontal="center" vertical="top" wrapText="1"/>
    </xf>
    <xf numFmtId="2" fontId="6" fillId="0" borderId="5" xfId="14" applyNumberFormat="1" applyFont="1" applyFill="1" applyBorder="1" applyAlignment="1" applyProtection="1">
      <alignment horizontal="center" vertical="top" wrapText="1"/>
    </xf>
    <xf numFmtId="10" fontId="46" fillId="0" borderId="0" xfId="15" applyNumberFormat="1" applyFont="1" applyBorder="1" applyAlignment="1" applyProtection="1">
      <alignment horizontal="center" vertical="center" wrapText="1"/>
    </xf>
    <xf numFmtId="10" fontId="46" fillId="0" borderId="0" xfId="15" applyNumberFormat="1" applyFont="1" applyBorder="1" applyAlignment="1" applyProtection="1">
      <alignment horizontal="left" vertical="center" wrapText="1"/>
    </xf>
    <xf numFmtId="10" fontId="31" fillId="0" borderId="0" xfId="15" applyNumberFormat="1" applyFont="1" applyAlignment="1" applyProtection="1">
      <alignment wrapText="1"/>
    </xf>
    <xf numFmtId="165" fontId="31" fillId="0" borderId="0" xfId="15" applyNumberFormat="1" applyFont="1" applyAlignment="1" applyProtection="1">
      <alignment horizontal="center" wrapText="1"/>
    </xf>
    <xf numFmtId="0" fontId="6" fillId="0" borderId="0" xfId="14" applyFont="1" applyFill="1" applyAlignment="1" applyProtection="1">
      <alignment wrapText="1"/>
    </xf>
    <xf numFmtId="0" fontId="11" fillId="0" borderId="0" xfId="14" applyFont="1" applyAlignment="1" applyProtection="1">
      <alignment horizontal="left" wrapText="1"/>
    </xf>
    <xf numFmtId="0" fontId="15" fillId="4" borderId="9" xfId="13" applyFont="1" applyFill="1" applyBorder="1" applyAlignment="1" applyProtection="1">
      <alignment horizontal="center" vertical="center" wrapText="1"/>
      <protection locked="0"/>
    </xf>
    <xf numFmtId="0" fontId="10" fillId="4" borderId="0" xfId="13" applyFont="1" applyFill="1" applyBorder="1" applyAlignment="1" applyProtection="1">
      <alignment horizontal="center" vertical="center" wrapText="1"/>
      <protection locked="0"/>
    </xf>
    <xf numFmtId="44" fontId="10" fillId="0" borderId="2" xfId="6" applyNumberFormat="1" applyFont="1" applyFill="1" applyBorder="1" applyAlignment="1">
      <alignment horizontal="center" vertical="center"/>
    </xf>
    <xf numFmtId="0" fontId="15" fillId="0" borderId="0" xfId="9" applyFont="1" applyFill="1" applyBorder="1" applyAlignment="1">
      <alignment horizontal="justify" vertical="center" wrapText="1"/>
    </xf>
    <xf numFmtId="0" fontId="10" fillId="0" borderId="0" xfId="9" applyFont="1" applyFill="1" applyBorder="1" applyAlignment="1">
      <alignment horizontal="justify" vertical="center" wrapText="1"/>
    </xf>
    <xf numFmtId="0" fontId="15" fillId="0" borderId="0" xfId="9" applyFont="1" applyFill="1" applyBorder="1" applyAlignment="1">
      <alignment horizontal="justify" vertical="center"/>
    </xf>
    <xf numFmtId="0" fontId="10" fillId="0" borderId="0" xfId="9" applyFont="1" applyFill="1" applyBorder="1" applyAlignment="1">
      <alignment horizontal="justify" vertical="center"/>
    </xf>
    <xf numFmtId="0" fontId="5" fillId="0" borderId="0" xfId="9" applyFont="1" applyBorder="1" applyAlignment="1">
      <alignment horizontal="center" vertical="center"/>
    </xf>
    <xf numFmtId="0" fontId="43" fillId="0" borderId="0" xfId="10" applyFont="1" applyFill="1" applyBorder="1" applyAlignment="1">
      <alignment horizontal="center" vertical="center"/>
    </xf>
    <xf numFmtId="0" fontId="44" fillId="0" borderId="0" xfId="10" applyFont="1" applyFill="1" applyBorder="1" applyAlignment="1">
      <alignment vertical="center"/>
    </xf>
    <xf numFmtId="0" fontId="37" fillId="0" borderId="14" xfId="10" applyFont="1" applyBorder="1" applyAlignment="1">
      <alignment horizontal="center" vertical="center"/>
    </xf>
    <xf numFmtId="10" fontId="37" fillId="0" borderId="2" xfId="12" applyNumberFormat="1" applyFont="1" applyBorder="1" applyAlignment="1">
      <alignment vertical="center"/>
    </xf>
    <xf numFmtId="0" fontId="37" fillId="0" borderId="2" xfId="10" applyFont="1" applyBorder="1" applyAlignment="1">
      <alignment vertical="center"/>
    </xf>
    <xf numFmtId="2" fontId="37" fillId="0" borderId="2" xfId="10" applyNumberFormat="1" applyFont="1" applyBorder="1" applyAlignment="1">
      <alignment vertical="center"/>
    </xf>
    <xf numFmtId="164" fontId="37" fillId="0" borderId="2" xfId="1" applyFont="1" applyBorder="1" applyAlignment="1">
      <alignment vertical="center"/>
    </xf>
    <xf numFmtId="0" fontId="40" fillId="0" borderId="2" xfId="10" applyFont="1" applyBorder="1" applyAlignment="1">
      <alignment horizontal="right" vertical="center"/>
    </xf>
    <xf numFmtId="0" fontId="42" fillId="0" borderId="2" xfId="10" applyFont="1" applyBorder="1" applyAlignment="1">
      <alignment horizontal="right" vertical="center"/>
    </xf>
    <xf numFmtId="10" fontId="42" fillId="0" borderId="2" xfId="10" applyNumberFormat="1" applyFont="1" applyBorder="1" applyAlignment="1">
      <alignment horizontal="left" vertical="center"/>
    </xf>
    <xf numFmtId="0" fontId="5" fillId="0" borderId="14" xfId="9" applyFont="1" applyBorder="1" applyAlignment="1">
      <alignment vertical="center"/>
    </xf>
    <xf numFmtId="0" fontId="5" fillId="0" borderId="15" xfId="9" applyFont="1" applyBorder="1" applyAlignment="1">
      <alignment horizontal="center" vertical="center"/>
    </xf>
    <xf numFmtId="0" fontId="9" fillId="3" borderId="4" xfId="9" applyFont="1" applyFill="1" applyBorder="1" applyAlignment="1">
      <alignment horizontal="left" vertical="center"/>
    </xf>
    <xf numFmtId="0" fontId="9" fillId="3" borderId="6" xfId="9" applyFont="1" applyFill="1" applyBorder="1" applyAlignment="1">
      <alignment horizontal="left" vertical="center"/>
    </xf>
    <xf numFmtId="0" fontId="14" fillId="3" borderId="11" xfId="9" applyFont="1" applyFill="1" applyBorder="1" applyAlignment="1">
      <alignment vertical="center"/>
    </xf>
    <xf numFmtId="0" fontId="37" fillId="0" borderId="14" xfId="10" applyFont="1" applyBorder="1" applyAlignment="1">
      <alignment vertical="center"/>
    </xf>
    <xf numFmtId="0" fontId="37" fillId="0" borderId="15" xfId="10" applyFont="1" applyBorder="1" applyAlignment="1">
      <alignment vertical="center"/>
    </xf>
    <xf numFmtId="0" fontId="39" fillId="0" borderId="14" xfId="10" applyFont="1" applyBorder="1" applyAlignment="1">
      <alignment vertical="center"/>
    </xf>
    <xf numFmtId="0" fontId="40" fillId="0" borderId="0" xfId="10" applyFont="1" applyBorder="1" applyAlignment="1">
      <alignment horizontal="right" vertical="center"/>
    </xf>
    <xf numFmtId="44" fontId="40" fillId="0" borderId="0" xfId="11" applyFont="1" applyBorder="1" applyAlignment="1">
      <alignment horizontal="center" vertical="center"/>
    </xf>
    <xf numFmtId="44" fontId="49" fillId="0" borderId="2" xfId="11" applyFont="1" applyBorder="1" applyAlignment="1">
      <alignment horizontal="center" vertical="center"/>
    </xf>
    <xf numFmtId="0" fontId="49" fillId="0" borderId="2" xfId="10" applyFont="1" applyBorder="1" applyAlignment="1">
      <alignment horizontal="center" vertical="center"/>
    </xf>
    <xf numFmtId="0" fontId="49" fillId="0" borderId="5" xfId="10" applyFont="1" applyBorder="1" applyAlignment="1">
      <alignment horizontal="center" vertical="center"/>
    </xf>
    <xf numFmtId="9" fontId="37" fillId="0" borderId="2" xfId="10" applyNumberFormat="1" applyFont="1" applyBorder="1" applyAlignment="1">
      <alignment vertical="center"/>
    </xf>
    <xf numFmtId="44" fontId="40" fillId="0" borderId="15" xfId="11" applyFont="1" applyBorder="1" applyAlignment="1">
      <alignment horizontal="center" vertical="center"/>
    </xf>
    <xf numFmtId="44" fontId="44" fillId="0" borderId="15" xfId="10" applyNumberFormat="1" applyFont="1" applyFill="1" applyBorder="1" applyAlignment="1">
      <alignment vertical="center"/>
    </xf>
    <xf numFmtId="0" fontId="37" fillId="0" borderId="6" xfId="10" applyFont="1" applyBorder="1" applyAlignment="1">
      <alignment vertical="center"/>
    </xf>
    <xf numFmtId="0" fontId="37" fillId="0" borderId="3" xfId="10" applyFont="1" applyBorder="1" applyAlignment="1">
      <alignment vertical="center"/>
    </xf>
    <xf numFmtId="0" fontId="37" fillId="0" borderId="11" xfId="10" applyFont="1" applyBorder="1" applyAlignment="1">
      <alignment vertical="center"/>
    </xf>
    <xf numFmtId="0" fontId="37" fillId="0" borderId="2" xfId="10" applyFont="1" applyFill="1" applyBorder="1" applyAlignment="1">
      <alignment horizontal="center" vertical="center" wrapText="1"/>
    </xf>
    <xf numFmtId="0" fontId="38" fillId="0" borderId="14" xfId="10" applyFont="1" applyBorder="1" applyAlignment="1">
      <alignment horizontal="center" vertical="center"/>
    </xf>
    <xf numFmtId="0" fontId="38" fillId="0" borderId="0" xfId="10" applyFont="1" applyBorder="1" applyAlignment="1">
      <alignment horizontal="center" vertical="center"/>
    </xf>
    <xf numFmtId="0" fontId="38" fillId="0" borderId="15" xfId="10" applyFont="1" applyBorder="1" applyAlignment="1">
      <alignment horizontal="center" vertical="center"/>
    </xf>
    <xf numFmtId="44" fontId="44" fillId="0" borderId="0" xfId="10" applyNumberFormat="1" applyFont="1" applyFill="1" applyBorder="1" applyAlignment="1">
      <alignment horizontal="center" vertical="center"/>
    </xf>
    <xf numFmtId="44" fontId="44" fillId="0" borderId="15" xfId="10" applyNumberFormat="1" applyFont="1" applyFill="1" applyBorder="1" applyAlignment="1">
      <alignment horizontal="center" vertical="center"/>
    </xf>
    <xf numFmtId="4" fontId="19" fillId="0" borderId="2" xfId="0" applyNumberFormat="1" applyFont="1" applyBorder="1" applyAlignment="1">
      <alignment horizontal="right"/>
    </xf>
    <xf numFmtId="0" fontId="11" fillId="0" borderId="2" xfId="0" applyFont="1" applyBorder="1" applyAlignment="1">
      <alignment horizontal="center"/>
    </xf>
    <xf numFmtId="0" fontId="6" fillId="0" borderId="0" xfId="17"/>
    <xf numFmtId="0" fontId="6" fillId="0" borderId="25" xfId="17" applyBorder="1"/>
    <xf numFmtId="0" fontId="9" fillId="3" borderId="27" xfId="17" applyFont="1" applyFill="1" applyBorder="1" applyAlignment="1">
      <alignment vertical="center"/>
    </xf>
    <xf numFmtId="0" fontId="9" fillId="3" borderId="23" xfId="17" applyFont="1" applyFill="1" applyBorder="1" applyAlignment="1">
      <alignment vertical="center"/>
    </xf>
    <xf numFmtId="0" fontId="6" fillId="0" borderId="29" xfId="17" applyBorder="1"/>
    <xf numFmtId="0" fontId="9" fillId="3" borderId="0" xfId="17" applyFont="1" applyFill="1" applyAlignment="1">
      <alignment horizontal="left" vertical="center"/>
    </xf>
    <xf numFmtId="0" fontId="9" fillId="3" borderId="26" xfId="17" applyFont="1" applyFill="1" applyBorder="1" applyAlignment="1">
      <alignment horizontal="left" vertical="center"/>
    </xf>
    <xf numFmtId="0" fontId="10" fillId="0" borderId="27" xfId="17" applyFont="1" applyBorder="1" applyAlignment="1">
      <alignment vertical="center"/>
    </xf>
    <xf numFmtId="0" fontId="11" fillId="0" borderId="30" xfId="17" applyFont="1" applyBorder="1" applyAlignment="1">
      <alignment horizontal="center" vertical="center"/>
    </xf>
    <xf numFmtId="0" fontId="11" fillId="0" borderId="31" xfId="17" applyFont="1" applyBorder="1" applyAlignment="1">
      <alignment horizontal="center" vertical="center"/>
    </xf>
    <xf numFmtId="0" fontId="11" fillId="0" borderId="32" xfId="17" applyFont="1" applyBorder="1" applyAlignment="1">
      <alignment horizontal="center" vertical="center"/>
    </xf>
    <xf numFmtId="0" fontId="14" fillId="0" borderId="27" xfId="17" applyFont="1" applyBorder="1" applyAlignment="1">
      <alignment horizontal="left"/>
    </xf>
    <xf numFmtId="0" fontId="14" fillId="0" borderId="4" xfId="17" applyFont="1" applyBorder="1" applyAlignment="1">
      <alignment horizontal="left"/>
    </xf>
    <xf numFmtId="0" fontId="14" fillId="0" borderId="8" xfId="17" applyFont="1" applyBorder="1" applyAlignment="1">
      <alignment horizontal="left"/>
    </xf>
    <xf numFmtId="0" fontId="14" fillId="0" borderId="5" xfId="17" applyFont="1" applyBorder="1" applyAlignment="1">
      <alignment horizontal="left"/>
    </xf>
    <xf numFmtId="0" fontId="11" fillId="0" borderId="2" xfId="17" applyFont="1" applyBorder="1" applyAlignment="1">
      <alignment horizontal="center"/>
    </xf>
    <xf numFmtId="0" fontId="11" fillId="0" borderId="2" xfId="17" applyFont="1" applyBorder="1"/>
    <xf numFmtId="0" fontId="11" fillId="0" borderId="28" xfId="17" applyFont="1" applyBorder="1" applyAlignment="1">
      <alignment horizontal="center"/>
    </xf>
    <xf numFmtId="0" fontId="11" fillId="0" borderId="27" xfId="17" applyFont="1" applyBorder="1" applyAlignment="1">
      <alignment horizontal="center" wrapText="1"/>
    </xf>
    <xf numFmtId="164" fontId="11" fillId="0" borderId="2" xfId="20" applyFont="1" applyBorder="1" applyAlignment="1">
      <alignment horizontal="left"/>
    </xf>
    <xf numFmtId="164" fontId="11" fillId="0" borderId="2" xfId="20" applyFont="1" applyBorder="1" applyAlignment="1">
      <alignment horizontal="center"/>
    </xf>
    <xf numFmtId="164" fontId="11" fillId="0" borderId="2" xfId="20" applyFont="1" applyBorder="1" applyAlignment="1"/>
    <xf numFmtId="164" fontId="11" fillId="0" borderId="28" xfId="20" applyFont="1" applyBorder="1" applyAlignment="1"/>
    <xf numFmtId="0" fontId="11" fillId="0" borderId="34" xfId="17" applyFont="1" applyBorder="1" applyAlignment="1">
      <alignment horizontal="center"/>
    </xf>
    <xf numFmtId="164" fontId="11" fillId="0" borderId="34" xfId="20" applyFont="1" applyBorder="1" applyAlignment="1">
      <alignment horizontal="left"/>
    </xf>
    <xf numFmtId="164" fontId="11" fillId="0" borderId="34" xfId="20" applyFont="1" applyBorder="1" applyAlignment="1">
      <alignment horizontal="center"/>
    </xf>
    <xf numFmtId="164" fontId="11" fillId="0" borderId="34" xfId="20" applyFont="1" applyBorder="1" applyAlignment="1"/>
    <xf numFmtId="164" fontId="14" fillId="0" borderId="28" xfId="20" applyFont="1" applyBorder="1" applyAlignment="1"/>
    <xf numFmtId="4" fontId="6" fillId="0" borderId="0" xfId="17" applyNumberFormat="1"/>
    <xf numFmtId="0" fontId="11" fillId="0" borderId="0" xfId="17" applyFont="1" applyAlignment="1">
      <alignment horizontal="center"/>
    </xf>
    <xf numFmtId="0" fontId="6" fillId="0" borderId="0" xfId="14"/>
    <xf numFmtId="164" fontId="14" fillId="0" borderId="5" xfId="20" applyFont="1" applyBorder="1" applyAlignment="1"/>
    <xf numFmtId="0" fontId="14" fillId="0" borderId="0" xfId="14" applyFont="1" applyAlignment="1">
      <alignment horizontal="right"/>
    </xf>
    <xf numFmtId="0" fontId="11" fillId="0" borderId="0" xfId="14" applyFont="1" applyAlignment="1">
      <alignment horizontal="center"/>
    </xf>
    <xf numFmtId="164" fontId="14" fillId="0" borderId="0" xfId="20" applyFont="1" applyBorder="1" applyAlignment="1">
      <alignment horizontal="center"/>
    </xf>
    <xf numFmtId="4" fontId="6" fillId="0" borderId="0" xfId="17" applyNumberFormat="1" applyAlignment="1">
      <alignment horizontal="left" vertical="center"/>
    </xf>
    <xf numFmtId="0" fontId="11" fillId="0" borderId="0" xfId="17" applyFont="1" applyAlignment="1">
      <alignment wrapText="1"/>
    </xf>
    <xf numFmtId="164" fontId="11" fillId="0" borderId="0" xfId="20" applyFont="1" applyBorder="1" applyAlignment="1">
      <alignment horizontal="left"/>
    </xf>
    <xf numFmtId="164" fontId="11" fillId="0" borderId="0" xfId="20" applyFont="1" applyBorder="1" applyAlignment="1">
      <alignment horizontal="center"/>
    </xf>
    <xf numFmtId="0" fontId="11" fillId="0" borderId="0" xfId="17" applyFont="1"/>
    <xf numFmtId="0" fontId="11" fillId="0" borderId="0" xfId="17" applyFont="1" applyAlignment="1">
      <alignment horizontal="center" vertical="center"/>
    </xf>
    <xf numFmtId="0" fontId="14" fillId="0" borderId="0" xfId="17" applyFont="1"/>
    <xf numFmtId="164" fontId="11" fillId="0" borderId="0" xfId="20" applyFont="1" applyBorder="1" applyAlignment="1"/>
    <xf numFmtId="164" fontId="14" fillId="0" borderId="0" xfId="20" applyFont="1" applyBorder="1" applyAlignment="1"/>
    <xf numFmtId="10" fontId="11" fillId="0" borderId="0" xfId="18" applyNumberFormat="1" applyFont="1" applyBorder="1" applyAlignment="1"/>
    <xf numFmtId="0" fontId="14" fillId="0" borderId="0" xfId="17" applyFont="1" applyAlignment="1">
      <alignment horizontal="left"/>
    </xf>
    <xf numFmtId="9" fontId="11" fillId="0" borderId="0" xfId="18" applyFont="1" applyBorder="1" applyAlignment="1">
      <alignment horizontal="center"/>
    </xf>
    <xf numFmtId="168" fontId="11" fillId="0" borderId="0" xfId="20" applyNumberFormat="1" applyFont="1" applyBorder="1" applyAlignment="1">
      <alignment horizontal="center"/>
    </xf>
    <xf numFmtId="0" fontId="11" fillId="0" borderId="0" xfId="17" applyFont="1" applyAlignment="1">
      <alignment horizontal="left" wrapText="1"/>
    </xf>
    <xf numFmtId="0" fontId="15" fillId="0" borderId="0" xfId="0" applyFont="1" applyFill="1" applyBorder="1" applyAlignment="1">
      <alignment horizontal="justify" vertical="top" wrapText="1"/>
    </xf>
    <xf numFmtId="4" fontId="19" fillId="0" borderId="2" xfId="0" applyNumberFormat="1" applyFont="1" applyBorder="1" applyAlignment="1">
      <alignment horizontal="center"/>
    </xf>
    <xf numFmtId="0" fontId="15" fillId="0" borderId="2" xfId="0" applyFont="1" applyBorder="1" applyAlignment="1">
      <alignment horizontal="center" vertical="center" wrapText="1"/>
    </xf>
    <xf numFmtId="164" fontId="10" fillId="0" borderId="2" xfId="20" applyFont="1" applyFill="1" applyBorder="1" applyAlignment="1">
      <alignment horizontal="center" vertical="center"/>
    </xf>
    <xf numFmtId="0" fontId="10" fillId="0" borderId="2" xfId="20" applyNumberFormat="1" applyFont="1" applyFill="1" applyBorder="1" applyAlignment="1">
      <alignment horizontal="left" vertical="center" wrapText="1"/>
    </xf>
    <xf numFmtId="0" fontId="10" fillId="0" borderId="2" xfId="0" applyFont="1" applyFill="1" applyBorder="1" applyAlignment="1">
      <alignment horizontal="justify" vertical="top" wrapText="1"/>
    </xf>
    <xf numFmtId="4" fontId="10" fillId="0" borderId="2" xfId="1" applyNumberFormat="1" applyFont="1" applyFill="1" applyBorder="1" applyAlignment="1">
      <alignment horizontal="center" vertical="center" wrapText="1"/>
    </xf>
    <xf numFmtId="4" fontId="10" fillId="0" borderId="2" xfId="20" applyNumberFormat="1" applyFont="1" applyFill="1" applyBorder="1" applyAlignment="1">
      <alignment horizontal="center" vertical="center" wrapText="1"/>
    </xf>
    <xf numFmtId="164" fontId="15" fillId="0" borderId="2" xfId="20" applyFont="1" applyFill="1" applyBorder="1" applyAlignment="1">
      <alignment vertical="center"/>
    </xf>
    <xf numFmtId="0" fontId="7" fillId="0" borderId="2" xfId="0" applyFont="1" applyFill="1" applyBorder="1" applyAlignment="1">
      <alignment horizontal="center" wrapText="1"/>
    </xf>
    <xf numFmtId="0" fontId="7" fillId="0" borderId="2" xfId="0" applyFont="1" applyFill="1" applyBorder="1" applyAlignment="1">
      <alignment horizontal="left" wrapText="1"/>
    </xf>
    <xf numFmtId="0" fontId="5" fillId="0" borderId="2" xfId="0" applyFont="1" applyFill="1" applyBorder="1" applyAlignment="1">
      <alignment horizontal="center" wrapText="1"/>
    </xf>
    <xf numFmtId="164" fontId="7" fillId="0" borderId="2" xfId="1" applyFont="1" applyFill="1" applyBorder="1" applyAlignment="1">
      <alignment horizontal="center" wrapText="1"/>
    </xf>
    <xf numFmtId="0" fontId="7" fillId="0" borderId="2" xfId="0" applyFont="1" applyFill="1" applyBorder="1" applyAlignment="1">
      <alignment horizontal="center" vertical="top" wrapText="1"/>
    </xf>
    <xf numFmtId="164" fontId="7" fillId="0" borderId="2" xfId="1" applyFont="1" applyFill="1" applyBorder="1" applyAlignment="1">
      <alignment horizontal="center" vertical="top" wrapText="1"/>
    </xf>
    <xf numFmtId="0" fontId="7" fillId="0" borderId="2" xfId="0" applyFont="1" applyFill="1" applyBorder="1" applyAlignment="1">
      <alignment horizontal="center"/>
    </xf>
    <xf numFmtId="164" fontId="7" fillId="0" borderId="2" xfId="1" applyFont="1" applyFill="1" applyBorder="1" applyAlignment="1">
      <alignment horizontal="center"/>
    </xf>
    <xf numFmtId="0" fontId="11" fillId="0" borderId="2" xfId="0" applyFont="1" applyBorder="1" applyAlignment="1">
      <alignment horizontal="center"/>
    </xf>
    <xf numFmtId="164" fontId="10" fillId="0" borderId="2" xfId="1" applyFont="1" applyFill="1" applyBorder="1" applyAlignment="1">
      <alignment horizontal="center" vertical="center" wrapText="1"/>
    </xf>
    <xf numFmtId="0" fontId="37" fillId="0" borderId="2" xfId="10" applyFont="1" applyBorder="1" applyAlignment="1">
      <alignment horizontal="center" vertical="center" wrapText="1"/>
    </xf>
    <xf numFmtId="0" fontId="38" fillId="0" borderId="3" xfId="10" applyFont="1" applyBorder="1" applyAlignment="1">
      <alignment horizontal="center" vertical="center"/>
    </xf>
    <xf numFmtId="0" fontId="37" fillId="0" borderId="5" xfId="10" applyFont="1" applyBorder="1" applyAlignment="1">
      <alignment horizontal="center" vertical="center"/>
    </xf>
    <xf numFmtId="44" fontId="40" fillId="0" borderId="2" xfId="11" applyFont="1" applyBorder="1" applyAlignment="1">
      <alignment horizontal="center" vertical="center"/>
    </xf>
    <xf numFmtId="0" fontId="37" fillId="0" borderId="2" xfId="10" applyFont="1" applyBorder="1" applyAlignment="1">
      <alignment horizontal="center" vertical="center"/>
    </xf>
    <xf numFmtId="2" fontId="37" fillId="0" borderId="2" xfId="10" applyNumberFormat="1" applyFont="1" applyBorder="1" applyAlignment="1">
      <alignment horizontal="center" vertical="center"/>
    </xf>
    <xf numFmtId="0" fontId="38" fillId="0" borderId="0" xfId="10" applyFont="1" applyBorder="1" applyAlignment="1">
      <alignment horizontal="center" vertical="center"/>
    </xf>
    <xf numFmtId="0" fontId="38" fillId="0" borderId="15" xfId="10" applyFont="1" applyBorder="1" applyAlignment="1">
      <alignment horizontal="center" vertical="center"/>
    </xf>
    <xf numFmtId="0" fontId="41" fillId="0" borderId="2" xfId="10" applyFont="1" applyBorder="1" applyAlignment="1">
      <alignment horizontal="right" vertical="center"/>
    </xf>
    <xf numFmtId="0" fontId="41" fillId="0" borderId="0" xfId="10" applyFont="1" applyBorder="1" applyAlignment="1">
      <alignment horizontal="right" vertical="center"/>
    </xf>
    <xf numFmtId="44" fontId="41" fillId="0" borderId="0" xfId="11" applyFont="1" applyBorder="1" applyAlignment="1">
      <alignment horizontal="center" vertical="center"/>
    </xf>
    <xf numFmtId="44" fontId="41" fillId="0" borderId="15" xfId="11" applyFont="1" applyBorder="1" applyAlignment="1">
      <alignment horizontal="center" vertical="center"/>
    </xf>
    <xf numFmtId="44" fontId="37" fillId="0" borderId="2" xfId="11" applyFont="1" applyBorder="1" applyAlignment="1">
      <alignment horizontal="center" vertical="center"/>
    </xf>
    <xf numFmtId="44" fontId="41" fillId="0" borderId="2" xfId="11" applyFont="1" applyBorder="1" applyAlignment="1">
      <alignment horizontal="center" vertical="center"/>
    </xf>
    <xf numFmtId="0" fontId="10" fillId="0" borderId="16" xfId="0" applyFont="1" applyBorder="1" applyAlignment="1">
      <alignment horizontal="center" vertical="top" wrapText="1"/>
    </xf>
    <xf numFmtId="0" fontId="41" fillId="0" borderId="14" xfId="10" applyFont="1" applyBorder="1" applyAlignment="1">
      <alignment vertical="center"/>
    </xf>
    <xf numFmtId="0" fontId="41" fillId="0" borderId="0" xfId="10" applyFont="1" applyBorder="1" applyAlignment="1">
      <alignment vertical="center"/>
    </xf>
    <xf numFmtId="0" fontId="51" fillId="0" borderId="2" xfId="10" applyFont="1" applyBorder="1" applyAlignment="1">
      <alignment horizontal="right" vertical="center"/>
    </xf>
    <xf numFmtId="10" fontId="51" fillId="0" borderId="2" xfId="10" applyNumberFormat="1" applyFont="1" applyBorder="1" applyAlignment="1">
      <alignment horizontal="left" vertical="center"/>
    </xf>
    <xf numFmtId="0" fontId="15" fillId="0" borderId="2" xfId="0" applyFont="1" applyFill="1" applyBorder="1" applyAlignment="1">
      <alignment horizontal="justify" vertical="center" wrapText="1"/>
    </xf>
    <xf numFmtId="0" fontId="0" fillId="0" borderId="0" xfId="0" applyFill="1" applyAlignment="1">
      <alignment horizontal="left" vertical="center"/>
    </xf>
    <xf numFmtId="0" fontId="15" fillId="0" borderId="2" xfId="0" applyFont="1" applyFill="1" applyBorder="1" applyAlignment="1">
      <alignment horizontal="right" vertical="center" wrapText="1"/>
    </xf>
    <xf numFmtId="49" fontId="4" fillId="0" borderId="2" xfId="5" applyNumberFormat="1" applyFill="1" applyBorder="1" applyAlignment="1">
      <alignment vertical="center"/>
    </xf>
    <xf numFmtId="164" fontId="4" fillId="0" borderId="2" xfId="1" applyFont="1" applyFill="1" applyBorder="1" applyAlignment="1">
      <alignment vertical="center"/>
    </xf>
    <xf numFmtId="0" fontId="10" fillId="0" borderId="2"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44" fontId="4" fillId="0" borderId="5" xfId="6" applyFont="1" applyFill="1" applyBorder="1" applyAlignment="1">
      <alignment horizontal="center" vertical="center"/>
    </xf>
    <xf numFmtId="0" fontId="15" fillId="0" borderId="2" xfId="0" applyFont="1" applyFill="1" applyBorder="1" applyAlignment="1">
      <alignment horizontal="left" vertical="center" wrapText="1"/>
    </xf>
    <xf numFmtId="0" fontId="6" fillId="0" borderId="0" xfId="0" applyFont="1" applyFill="1"/>
    <xf numFmtId="0" fontId="6" fillId="0" borderId="0" xfId="0" applyFont="1" applyFill="1" applyAlignment="1">
      <alignment horizontal="center" vertical="center"/>
    </xf>
    <xf numFmtId="0" fontId="15" fillId="0" borderId="7" xfId="0"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6" fillId="0" borderId="0" xfId="0" quotePrefix="1" applyFont="1" applyFill="1" applyAlignment="1">
      <alignment horizontal="center" vertical="center"/>
    </xf>
    <xf numFmtId="164" fontId="15" fillId="0" borderId="2" xfId="1" applyFont="1" applyFill="1" applyBorder="1" applyAlignment="1">
      <alignment horizontal="right" vertical="center"/>
    </xf>
    <xf numFmtId="0" fontId="5" fillId="0" borderId="0" xfId="0" applyFont="1" applyFill="1" applyAlignment="1"/>
    <xf numFmtId="0" fontId="5" fillId="0" borderId="0" xfId="0" applyFont="1" applyFill="1" applyAlignment="1">
      <alignment horizontal="center" vertical="center"/>
    </xf>
    <xf numFmtId="164" fontId="10" fillId="0" borderId="2" xfId="1" applyFont="1" applyFill="1" applyBorder="1" applyAlignment="1">
      <alignment vertical="center" wrapText="1"/>
    </xf>
    <xf numFmtId="0" fontId="6" fillId="0" borderId="0" xfId="0" applyFont="1" applyFill="1" applyAlignment="1"/>
    <xf numFmtId="10" fontId="6" fillId="0" borderId="0" xfId="7" applyNumberFormat="1" applyFont="1" applyFill="1" applyAlignment="1">
      <alignment horizontal="center" vertical="center"/>
    </xf>
    <xf numFmtId="44" fontId="6" fillId="0" borderId="0" xfId="0" applyNumberFormat="1" applyFont="1" applyFill="1" applyAlignment="1"/>
    <xf numFmtId="4" fontId="10" fillId="0" borderId="2" xfId="1" applyNumberFormat="1" applyFont="1" applyFill="1" applyBorder="1" applyAlignment="1">
      <alignment vertical="center" wrapText="1"/>
    </xf>
    <xf numFmtId="44" fontId="15" fillId="0" borderId="2" xfId="6" applyFont="1" applyFill="1" applyBorder="1" applyAlignment="1">
      <alignment vertical="center"/>
    </xf>
    <xf numFmtId="44" fontId="4" fillId="0" borderId="0" xfId="0" applyNumberFormat="1" applyFont="1" applyFill="1" applyAlignment="1">
      <alignment horizontal="center" vertical="center"/>
    </xf>
    <xf numFmtId="44" fontId="4" fillId="0" borderId="0" xfId="6" applyFont="1" applyFill="1" applyAlignment="1">
      <alignment horizontal="center" vertical="center"/>
    </xf>
    <xf numFmtId="164" fontId="10" fillId="0" borderId="2" xfId="1" applyFont="1" applyFill="1" applyBorder="1" applyAlignment="1">
      <alignment horizontal="right" vertical="center" wrapText="1"/>
    </xf>
    <xf numFmtId="9" fontId="6" fillId="0" borderId="0" xfId="7" applyFont="1" applyFill="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8" fillId="0" borderId="2" xfId="0" applyFont="1" applyFill="1" applyBorder="1" applyAlignment="1">
      <alignment vertical="center"/>
    </xf>
    <xf numFmtId="164" fontId="8" fillId="0" borderId="2" xfId="1" applyFont="1" applyFill="1" applyBorder="1" applyAlignment="1">
      <alignment horizontal="right" vertical="center" wrapText="1"/>
    </xf>
    <xf numFmtId="164" fontId="8" fillId="0" borderId="2" xfId="1" applyFont="1" applyFill="1" applyBorder="1" applyAlignment="1">
      <alignment horizontal="center" vertical="center"/>
    </xf>
    <xf numFmtId="164" fontId="8" fillId="0" borderId="2" xfId="1" applyFont="1" applyFill="1" applyBorder="1" applyAlignment="1">
      <alignment vertical="center"/>
    </xf>
    <xf numFmtId="44" fontId="7" fillId="0" borderId="2" xfId="6" applyFont="1" applyFill="1" applyBorder="1" applyAlignment="1">
      <alignment vertical="center"/>
    </xf>
    <xf numFmtId="164" fontId="6" fillId="0" borderId="0" xfId="0" applyNumberFormat="1" applyFont="1" applyFill="1" applyAlignment="1">
      <alignment horizontal="center" vertical="center"/>
    </xf>
    <xf numFmtId="0" fontId="10" fillId="0" borderId="0" xfId="0" applyFont="1" applyFill="1" applyAlignment="1"/>
    <xf numFmtId="0" fontId="10" fillId="0" borderId="0" xfId="0" applyFont="1" applyFill="1" applyBorder="1" applyAlignment="1">
      <alignment horizontal="center" wrapText="1"/>
    </xf>
    <xf numFmtId="164" fontId="10" fillId="0" borderId="0" xfId="1" applyFont="1" applyFill="1" applyBorder="1" applyAlignment="1">
      <alignment horizontal="right" wrapText="1"/>
    </xf>
    <xf numFmtId="164" fontId="10" fillId="0" borderId="0" xfId="1" applyFont="1" applyFill="1" applyAlignment="1">
      <alignment horizontal="center"/>
    </xf>
    <xf numFmtId="164" fontId="10" fillId="0" borderId="0" xfId="1" applyFont="1" applyFill="1" applyAlignment="1"/>
    <xf numFmtId="164" fontId="15" fillId="0" borderId="0" xfId="1" applyFont="1" applyFill="1" applyAlignment="1"/>
    <xf numFmtId="0" fontId="10" fillId="0" borderId="0" xfId="0" applyFont="1" applyFill="1" applyBorder="1" applyAlignment="1">
      <alignment horizontal="left" vertical="top" wrapText="1"/>
    </xf>
    <xf numFmtId="0" fontId="15" fillId="0" borderId="0" xfId="0" applyFont="1" applyFill="1" applyBorder="1" applyAlignment="1">
      <alignment horizontal="center" wrapText="1"/>
    </xf>
    <xf numFmtId="0" fontId="8" fillId="0" borderId="0" xfId="0" applyFont="1" applyFill="1" applyBorder="1" applyAlignment="1">
      <alignment horizontal="center" wrapText="1"/>
    </xf>
    <xf numFmtId="0" fontId="8" fillId="0" borderId="0" xfId="0" applyFont="1" applyFill="1" applyBorder="1" applyAlignment="1">
      <alignment horizontal="justify" wrapText="1"/>
    </xf>
    <xf numFmtId="164" fontId="8" fillId="0" borderId="0" xfId="1" applyFont="1" applyFill="1" applyBorder="1" applyAlignment="1">
      <alignment horizontal="right" wrapText="1"/>
    </xf>
    <xf numFmtId="164" fontId="8" fillId="0" borderId="0" xfId="1" applyFont="1" applyFill="1" applyAlignment="1">
      <alignment horizontal="center"/>
    </xf>
    <xf numFmtId="164" fontId="8" fillId="0" borderId="0" xfId="1" applyFont="1" applyFill="1" applyAlignment="1"/>
    <xf numFmtId="164" fontId="7" fillId="0" borderId="0" xfId="1" applyFont="1" applyFill="1" applyAlignment="1"/>
    <xf numFmtId="0" fontId="8" fillId="0" borderId="0" xfId="0" applyFont="1" applyFill="1" applyBorder="1" applyAlignment="1">
      <alignment wrapText="1"/>
    </xf>
    <xf numFmtId="0" fontId="7" fillId="0" borderId="0" xfId="0" applyFont="1" applyFill="1" applyBorder="1" applyAlignment="1">
      <alignment horizontal="right"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0" fontId="8" fillId="0" borderId="0" xfId="0" applyFont="1" applyFill="1" applyBorder="1" applyAlignment="1">
      <alignment horizontal="center" vertical="top" wrapText="1"/>
    </xf>
    <xf numFmtId="164" fontId="8" fillId="0" borderId="0" xfId="1" applyFont="1" applyFill="1" applyBorder="1" applyAlignment="1">
      <alignment horizontal="right" vertical="top" wrapText="1"/>
    </xf>
    <xf numFmtId="164" fontId="8" fillId="0" borderId="0" xfId="1" applyFont="1" applyFill="1"/>
    <xf numFmtId="164" fontId="7" fillId="0" borderId="0" xfId="1" applyFont="1" applyFill="1"/>
    <xf numFmtId="0" fontId="8" fillId="0" borderId="0" xfId="0" applyFont="1" applyFill="1"/>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164" fontId="10" fillId="0" borderId="2" xfId="1" applyFont="1" applyFill="1" applyBorder="1" applyAlignment="1">
      <alignment horizontal="center" vertical="center"/>
    </xf>
    <xf numFmtId="0" fontId="15" fillId="0" borderId="7"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left"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left" vertical="center"/>
    </xf>
    <xf numFmtId="0" fontId="13" fillId="0" borderId="2" xfId="0" applyFont="1" applyFill="1" applyBorder="1" applyAlignment="1">
      <alignment horizontal="center" vertical="center"/>
    </xf>
    <xf numFmtId="164" fontId="15" fillId="0" borderId="2" xfId="1" applyFont="1" applyFill="1" applyBorder="1" applyAlignment="1">
      <alignment horizontal="center" vertical="center"/>
    </xf>
    <xf numFmtId="164" fontId="15" fillId="0" borderId="0" xfId="1" applyFont="1" applyFill="1" applyAlignment="1">
      <alignment horizontal="center"/>
    </xf>
    <xf numFmtId="0" fontId="10" fillId="0" borderId="0" xfId="0" applyFont="1" applyFill="1" applyBorder="1" applyAlignment="1">
      <alignment horizontal="left" vertical="top" wrapText="1"/>
    </xf>
    <xf numFmtId="0" fontId="15" fillId="0" borderId="0" xfId="0" applyFont="1" applyBorder="1" applyAlignment="1">
      <alignment horizontal="center" vertical="center" wrapText="1"/>
    </xf>
    <xf numFmtId="0" fontId="21" fillId="0" borderId="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applyBorder="1" applyAlignment="1">
      <alignment horizontal="left" vertical="center" wrapText="1"/>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37" fillId="0" borderId="0" xfId="10" applyFont="1" applyAlignment="1">
      <alignment horizontal="center" vertical="center"/>
    </xf>
    <xf numFmtId="44" fontId="44" fillId="0" borderId="4" xfId="10" applyNumberFormat="1" applyFont="1" applyFill="1" applyBorder="1" applyAlignment="1">
      <alignment horizontal="center" vertical="center"/>
    </xf>
    <xf numFmtId="44" fontId="44" fillId="0" borderId="5" xfId="10" applyNumberFormat="1" applyFont="1" applyFill="1" applyBorder="1" applyAlignment="1">
      <alignment horizontal="center" vertical="center"/>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37" fillId="0" borderId="2" xfId="10" applyFont="1" applyBorder="1" applyAlignment="1">
      <alignment horizontal="center" vertical="center"/>
    </xf>
    <xf numFmtId="2" fontId="37" fillId="0" borderId="4" xfId="10" applyNumberFormat="1" applyFont="1" applyBorder="1" applyAlignment="1">
      <alignment horizontal="center" vertical="center"/>
    </xf>
    <xf numFmtId="2" fontId="37" fillId="0" borderId="5" xfId="10" applyNumberFormat="1" applyFont="1" applyBorder="1" applyAlignment="1">
      <alignment horizontal="center" vertical="center"/>
    </xf>
    <xf numFmtId="44" fontId="41" fillId="0" borderId="2" xfId="11" applyFont="1" applyBorder="1" applyAlignment="1">
      <alignment horizontal="center" vertical="center"/>
    </xf>
    <xf numFmtId="0" fontId="51" fillId="0" borderId="2" xfId="10" applyFont="1" applyBorder="1" applyAlignment="1">
      <alignment horizontal="center" vertical="center"/>
    </xf>
    <xf numFmtId="44" fontId="39" fillId="0" borderId="2" xfId="10" applyNumberFormat="1" applyFont="1" applyBorder="1" applyAlignment="1">
      <alignment horizontal="center" vertical="center"/>
    </xf>
    <xf numFmtId="0" fontId="41" fillId="0" borderId="2" xfId="10" applyFont="1" applyBorder="1" applyAlignment="1">
      <alignment horizontal="center" vertical="center"/>
    </xf>
    <xf numFmtId="0" fontId="52" fillId="0" borderId="2" xfId="10" applyFont="1" applyFill="1" applyBorder="1" applyAlignment="1">
      <alignment horizontal="center" vertical="center"/>
    </xf>
    <xf numFmtId="0" fontId="37" fillId="0" borderId="2" xfId="10" applyFont="1" applyBorder="1" applyAlignment="1">
      <alignment horizontal="left" vertical="center" wrapText="1"/>
    </xf>
    <xf numFmtId="0" fontId="37" fillId="0" borderId="2" xfId="10" applyFont="1" applyBorder="1" applyAlignment="1">
      <alignment horizontal="left" vertical="center"/>
    </xf>
    <xf numFmtId="0" fontId="10" fillId="0" borderId="17" xfId="0" applyFont="1" applyBorder="1" applyAlignment="1">
      <alignment horizontal="center" vertical="top" wrapText="1"/>
    </xf>
    <xf numFmtId="0" fontId="10" fillId="0" borderId="19" xfId="0" applyFont="1" applyBorder="1" applyAlignment="1">
      <alignment horizontal="center" vertical="top" wrapText="1"/>
    </xf>
    <xf numFmtId="0" fontId="10" fillId="0" borderId="18" xfId="0" applyFont="1" applyBorder="1" applyAlignment="1">
      <alignment horizontal="center" vertical="top" wrapText="1"/>
    </xf>
    <xf numFmtId="2" fontId="37" fillId="0" borderId="2" xfId="10" applyNumberFormat="1" applyFont="1" applyBorder="1" applyAlignment="1">
      <alignment horizontal="center" vertical="center"/>
    </xf>
    <xf numFmtId="0" fontId="37" fillId="0" borderId="2" xfId="0" applyFont="1" applyBorder="1" applyAlignment="1">
      <alignment horizontal="center" vertical="center" wrapText="1"/>
    </xf>
    <xf numFmtId="0" fontId="37" fillId="0" borderId="34" xfId="10" applyFont="1" applyBorder="1" applyAlignment="1">
      <alignment horizontal="center" vertical="center" wrapText="1"/>
    </xf>
    <xf numFmtId="0" fontId="37" fillId="0" borderId="7" xfId="10" applyFont="1" applyBorder="1" applyAlignment="1">
      <alignment horizontal="center" vertical="center" wrapText="1"/>
    </xf>
    <xf numFmtId="0" fontId="37" fillId="0" borderId="1" xfId="10" applyFont="1" applyBorder="1" applyAlignment="1">
      <alignment horizontal="center" vertical="center" wrapText="1"/>
    </xf>
    <xf numFmtId="0" fontId="37" fillId="0" borderId="9" xfId="10" applyFont="1" applyBorder="1" applyAlignment="1">
      <alignment horizontal="center" vertical="center" wrapText="1"/>
    </xf>
    <xf numFmtId="0" fontId="37" fillId="0" borderId="10" xfId="10" applyFont="1" applyBorder="1" applyAlignment="1">
      <alignment horizontal="center" vertical="center" wrapText="1"/>
    </xf>
    <xf numFmtId="0" fontId="37" fillId="0" borderId="6" xfId="10" applyFont="1" applyBorder="1" applyAlignment="1">
      <alignment horizontal="center" vertical="center" wrapText="1"/>
    </xf>
    <xf numFmtId="0" fontId="37" fillId="0" borderId="3" xfId="10" applyFont="1" applyBorder="1" applyAlignment="1">
      <alignment horizontal="center" vertical="center" wrapText="1"/>
    </xf>
    <xf numFmtId="0" fontId="37" fillId="0" borderId="11" xfId="10" applyFont="1" applyBorder="1" applyAlignment="1">
      <alignment horizontal="center" vertical="center" wrapText="1"/>
    </xf>
    <xf numFmtId="0" fontId="37" fillId="0" borderId="4" xfId="10" applyFont="1" applyBorder="1" applyAlignment="1">
      <alignment horizontal="center" vertical="center"/>
    </xf>
    <xf numFmtId="0" fontId="37" fillId="0" borderId="5" xfId="10" applyFont="1" applyBorder="1" applyAlignment="1">
      <alignment horizontal="center" vertical="center"/>
    </xf>
    <xf numFmtId="0" fontId="42" fillId="0" borderId="2" xfId="10" applyFont="1" applyBorder="1" applyAlignment="1">
      <alignment horizontal="center" vertical="center"/>
    </xf>
    <xf numFmtId="44" fontId="42" fillId="0" borderId="2" xfId="11" applyNumberFormat="1" applyFont="1" applyBorder="1" applyAlignment="1">
      <alignment horizontal="center" vertical="center"/>
    </xf>
    <xf numFmtId="0" fontId="37" fillId="0" borderId="4" xfId="10" applyFont="1" applyBorder="1" applyAlignment="1">
      <alignment horizontal="left" vertical="top" wrapText="1"/>
    </xf>
    <xf numFmtId="0" fontId="37" fillId="0" borderId="5" xfId="10" applyFont="1" applyBorder="1" applyAlignment="1">
      <alignment horizontal="left" vertical="top" wrapText="1"/>
    </xf>
    <xf numFmtId="0" fontId="37" fillId="0" borderId="2" xfId="10" applyFont="1" applyBorder="1" applyAlignment="1">
      <alignment horizontal="center" vertical="center" wrapText="1"/>
    </xf>
    <xf numFmtId="0" fontId="37" fillId="0" borderId="4" xfId="10" applyFont="1" applyBorder="1" applyAlignment="1">
      <alignment horizontal="left" vertical="center" wrapText="1"/>
    </xf>
    <xf numFmtId="0" fontId="37" fillId="0" borderId="5" xfId="10" applyFont="1" applyBorder="1" applyAlignment="1">
      <alignment horizontal="left" vertical="center" wrapText="1"/>
    </xf>
    <xf numFmtId="0" fontId="37" fillId="0" borderId="14" xfId="10" applyFont="1" applyBorder="1" applyAlignment="1">
      <alignment horizontal="center" vertical="center" wrapText="1"/>
    </xf>
    <xf numFmtId="0" fontId="37" fillId="0" borderId="0" xfId="10" applyFont="1" applyBorder="1" applyAlignment="1">
      <alignment horizontal="center" vertical="center" wrapText="1"/>
    </xf>
    <xf numFmtId="0" fontId="37" fillId="0" borderId="15" xfId="10" applyFont="1" applyBorder="1" applyAlignment="1">
      <alignment horizontal="center" vertical="center" wrapText="1"/>
    </xf>
    <xf numFmtId="0" fontId="10" fillId="0" borderId="9" xfId="9" applyFont="1" applyFill="1" applyBorder="1" applyAlignment="1">
      <alignment horizontal="center" vertical="center"/>
    </xf>
    <xf numFmtId="0" fontId="10" fillId="0" borderId="3" xfId="9" applyFont="1" applyFill="1" applyBorder="1" applyAlignment="1">
      <alignment horizontal="center" vertical="center"/>
    </xf>
    <xf numFmtId="0" fontId="39" fillId="0" borderId="4" xfId="10" applyFont="1" applyBorder="1" applyAlignment="1">
      <alignment horizontal="center" vertical="center"/>
    </xf>
    <xf numFmtId="0" fontId="39" fillId="0" borderId="5" xfId="10" applyFont="1" applyBorder="1" applyAlignment="1">
      <alignment horizontal="center" vertical="center"/>
    </xf>
    <xf numFmtId="0" fontId="37" fillId="0" borderId="8" xfId="10" applyFont="1" applyBorder="1" applyAlignment="1">
      <alignment horizontal="left" vertical="center"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44" fontId="40" fillId="0" borderId="2" xfId="11" applyFont="1" applyBorder="1" applyAlignment="1">
      <alignment horizontal="center" vertical="center"/>
    </xf>
    <xf numFmtId="0" fontId="20" fillId="0" borderId="1" xfId="9" applyFont="1" applyBorder="1" applyAlignment="1">
      <alignment horizontal="center" vertical="center"/>
    </xf>
    <xf numFmtId="0" fontId="20" fillId="0" borderId="9" xfId="9" applyFont="1" applyBorder="1" applyAlignment="1">
      <alignment horizontal="center" vertical="center"/>
    </xf>
    <xf numFmtId="0" fontId="20" fillId="0" borderId="10" xfId="9" applyFont="1" applyBorder="1" applyAlignment="1">
      <alignment horizontal="center" vertical="center"/>
    </xf>
    <xf numFmtId="0" fontId="5" fillId="0" borderId="14" xfId="9" applyFont="1" applyBorder="1" applyAlignment="1">
      <alignment horizontal="center" vertical="center"/>
    </xf>
    <xf numFmtId="0" fontId="5" fillId="0" borderId="0" xfId="9" applyFont="1" applyBorder="1" applyAlignment="1">
      <alignment horizontal="center" vertical="center"/>
    </xf>
    <xf numFmtId="0" fontId="5" fillId="0" borderId="15" xfId="9" applyFont="1" applyBorder="1" applyAlignment="1">
      <alignment horizontal="center" vertical="center"/>
    </xf>
    <xf numFmtId="0" fontId="9" fillId="0" borderId="14" xfId="9" applyFont="1" applyBorder="1" applyAlignment="1">
      <alignment horizontal="center" vertical="center"/>
    </xf>
    <xf numFmtId="0" fontId="9" fillId="0" borderId="0" xfId="9" applyFont="1" applyBorder="1" applyAlignment="1">
      <alignment horizontal="center" vertical="center"/>
    </xf>
    <xf numFmtId="0" fontId="9" fillId="0" borderId="15" xfId="9" applyFont="1" applyBorder="1" applyAlignment="1">
      <alignment horizontal="center" vertical="center"/>
    </xf>
    <xf numFmtId="0" fontId="9" fillId="3" borderId="8" xfId="9" applyFont="1" applyFill="1" applyBorder="1" applyAlignment="1">
      <alignment horizontal="left" vertical="center" wrapText="1"/>
    </xf>
    <xf numFmtId="0" fontId="9" fillId="3" borderId="5" xfId="9" applyFont="1" applyFill="1" applyBorder="1" applyAlignment="1">
      <alignment horizontal="left" vertical="center" wrapText="1"/>
    </xf>
    <xf numFmtId="0" fontId="38" fillId="0" borderId="14" xfId="10" applyFont="1" applyBorder="1" applyAlignment="1">
      <alignment horizontal="center" vertical="center"/>
    </xf>
    <xf numFmtId="0" fontId="38" fillId="0" borderId="0" xfId="10" applyFont="1" applyBorder="1" applyAlignment="1">
      <alignment horizontal="center" vertical="center"/>
    </xf>
    <xf numFmtId="0" fontId="38" fillId="0" borderId="15" xfId="10" applyFont="1" applyBorder="1" applyAlignment="1">
      <alignment horizontal="center" vertical="center"/>
    </xf>
    <xf numFmtId="0" fontId="37" fillId="0" borderId="5" xfId="10" applyFont="1" applyBorder="1" applyAlignment="1">
      <alignment horizontal="left" vertical="top"/>
    </xf>
    <xf numFmtId="0" fontId="37" fillId="0" borderId="5" xfId="10" applyFont="1" applyBorder="1" applyAlignment="1">
      <alignment horizontal="left" vertical="center"/>
    </xf>
    <xf numFmtId="167" fontId="37" fillId="0" borderId="4" xfId="10" applyNumberFormat="1" applyFont="1" applyBorder="1" applyAlignment="1">
      <alignment horizontal="center" vertical="center"/>
    </xf>
    <xf numFmtId="167" fontId="37" fillId="0" borderId="5" xfId="10" applyNumberFormat="1" applyFont="1" applyBorder="1" applyAlignment="1">
      <alignment horizontal="center" vertical="center"/>
    </xf>
    <xf numFmtId="0" fontId="39" fillId="0" borderId="8" xfId="10" applyFont="1" applyBorder="1" applyAlignment="1">
      <alignment horizontal="center" vertical="center"/>
    </xf>
    <xf numFmtId="0" fontId="37" fillId="0" borderId="4" xfId="10" applyFont="1" applyBorder="1" applyAlignment="1">
      <alignment horizontal="left" vertical="center"/>
    </xf>
    <xf numFmtId="0" fontId="37" fillId="0" borderId="8" xfId="10" applyFont="1" applyBorder="1" applyAlignment="1">
      <alignment horizontal="left" vertical="center"/>
    </xf>
    <xf numFmtId="44" fontId="40" fillId="0" borderId="2" xfId="10" applyNumberFormat="1" applyFont="1" applyBorder="1" applyAlignment="1">
      <alignment horizontal="center" vertical="center"/>
    </xf>
    <xf numFmtId="0" fontId="37" fillId="0" borderId="34" xfId="10" applyFont="1" applyBorder="1" applyAlignment="1">
      <alignment horizontal="center" vertical="center"/>
    </xf>
    <xf numFmtId="0" fontId="37" fillId="0" borderId="7" xfId="10" applyFont="1" applyBorder="1" applyAlignment="1">
      <alignment horizontal="center" vertical="center"/>
    </xf>
    <xf numFmtId="166" fontId="37" fillId="0" borderId="4" xfId="10" applyNumberFormat="1" applyFont="1" applyBorder="1" applyAlignment="1">
      <alignment horizontal="center" vertical="center"/>
    </xf>
    <xf numFmtId="166" fontId="37" fillId="0" borderId="5" xfId="10" applyNumberFormat="1" applyFont="1" applyBorder="1" applyAlignment="1">
      <alignment horizontal="center" vertical="center"/>
    </xf>
    <xf numFmtId="0" fontId="48" fillId="0" borderId="4" xfId="10" applyFont="1" applyBorder="1" applyAlignment="1">
      <alignment horizontal="center" vertical="center" wrapText="1"/>
    </xf>
    <xf numFmtId="0" fontId="48" fillId="0" borderId="5" xfId="10" applyFont="1" applyBorder="1" applyAlignment="1">
      <alignment horizontal="center" vertical="center" wrapText="1"/>
    </xf>
    <xf numFmtId="0" fontId="43" fillId="0" borderId="2" xfId="10" applyFont="1" applyFill="1" applyBorder="1" applyAlignment="1">
      <alignment horizontal="center" vertical="center"/>
    </xf>
    <xf numFmtId="0" fontId="37" fillId="0" borderId="35" xfId="1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49" fontId="14" fillId="0" borderId="6" xfId="0" applyNumberFormat="1" applyFont="1" applyBorder="1" applyAlignment="1">
      <alignment horizontal="center"/>
    </xf>
    <xf numFmtId="49" fontId="14" fillId="0" borderId="3" xfId="0" applyNumberFormat="1" applyFont="1" applyBorder="1" applyAlignment="1">
      <alignment horizontal="center"/>
    </xf>
    <xf numFmtId="49" fontId="14" fillId="0" borderId="11" xfId="0" applyNumberFormat="1" applyFont="1" applyBorder="1" applyAlignment="1">
      <alignment horizontal="center"/>
    </xf>
    <xf numFmtId="4" fontId="14" fillId="0" borderId="6" xfId="0" applyNumberFormat="1" applyFont="1" applyBorder="1" applyAlignment="1">
      <alignment horizontal="left"/>
    </xf>
    <xf numFmtId="4" fontId="14" fillId="0" borderId="3" xfId="0" applyNumberFormat="1" applyFont="1" applyBorder="1" applyAlignment="1">
      <alignment horizontal="left"/>
    </xf>
    <xf numFmtId="4" fontId="14" fillId="0" borderId="11" xfId="0" applyNumberFormat="1" applyFont="1" applyBorder="1" applyAlignment="1">
      <alignment horizontal="left"/>
    </xf>
    <xf numFmtId="4" fontId="14" fillId="0" borderId="6" xfId="0" applyNumberFormat="1" applyFont="1" applyBorder="1" applyAlignment="1">
      <alignment horizontal="center"/>
    </xf>
    <xf numFmtId="4" fontId="14" fillId="0" borderId="3" xfId="0" applyNumberFormat="1" applyFont="1" applyBorder="1" applyAlignment="1">
      <alignment horizontal="center"/>
    </xf>
    <xf numFmtId="4" fontId="14" fillId="0" borderId="11" xfId="0" applyNumberFormat="1" applyFont="1" applyBorder="1" applyAlignment="1">
      <alignment horizontal="center"/>
    </xf>
    <xf numFmtId="0" fontId="11" fillId="0" borderId="2" xfId="0" applyFont="1" applyBorder="1" applyAlignment="1">
      <alignment horizontal="center"/>
    </xf>
    <xf numFmtId="0" fontId="14" fillId="0" borderId="1" xfId="0" applyFont="1" applyBorder="1" applyAlignment="1">
      <alignment horizontal="left"/>
    </xf>
    <xf numFmtId="0" fontId="14" fillId="0" borderId="9" xfId="0" applyFont="1" applyBorder="1" applyAlignment="1">
      <alignment horizontal="left"/>
    </xf>
    <xf numFmtId="0" fontId="14" fillId="0" borderId="10" xfId="0" applyFont="1" applyBorder="1" applyAlignment="1">
      <alignment horizontal="left"/>
    </xf>
    <xf numFmtId="4" fontId="14" fillId="0" borderId="1" xfId="0" applyNumberFormat="1" applyFont="1" applyBorder="1" applyAlignment="1">
      <alignment horizontal="left"/>
    </xf>
    <xf numFmtId="4" fontId="14" fillId="0" borderId="9" xfId="0" applyNumberFormat="1" applyFont="1" applyBorder="1" applyAlignment="1">
      <alignment horizontal="left"/>
    </xf>
    <xf numFmtId="4" fontId="14" fillId="0" borderId="10" xfId="0" applyNumberFormat="1" applyFont="1" applyBorder="1" applyAlignment="1">
      <alignment horizontal="left"/>
    </xf>
    <xf numFmtId="0" fontId="14" fillId="0" borderId="14" xfId="0" applyFont="1" applyBorder="1" applyAlignment="1">
      <alignment horizontal="center"/>
    </xf>
    <xf numFmtId="0" fontId="14" fillId="0" borderId="0" xfId="0" applyFont="1" applyBorder="1" applyAlignment="1">
      <alignment horizontal="center"/>
    </xf>
    <xf numFmtId="0" fontId="14" fillId="0" borderId="15" xfId="0" applyFont="1" applyBorder="1" applyAlignment="1">
      <alignment horizontal="center"/>
    </xf>
    <xf numFmtId="4" fontId="14" fillId="0" borderId="14" xfId="0" applyNumberFormat="1" applyFont="1" applyBorder="1" applyAlignment="1">
      <alignment horizontal="center"/>
    </xf>
    <xf numFmtId="4" fontId="14" fillId="0" borderId="0" xfId="0" applyNumberFormat="1" applyFont="1" applyBorder="1" applyAlignment="1">
      <alignment horizontal="center"/>
    </xf>
    <xf numFmtId="4" fontId="14" fillId="0" borderId="15" xfId="0" applyNumberFormat="1" applyFont="1" applyBorder="1" applyAlignment="1">
      <alignment horizontal="center"/>
    </xf>
    <xf numFmtId="0" fontId="36" fillId="0" borderId="2" xfId="0" applyFont="1" applyBorder="1" applyAlignment="1">
      <alignment horizontal="center" vertical="center" wrapText="1"/>
    </xf>
    <xf numFmtId="0" fontId="36" fillId="0" borderId="2" xfId="0" applyFont="1" applyBorder="1" applyAlignment="1">
      <alignment horizontal="center" vertical="center"/>
    </xf>
    <xf numFmtId="0" fontId="14" fillId="0" borderId="2" xfId="0" applyFont="1" applyBorder="1" applyAlignment="1">
      <alignment horizontal="left"/>
    </xf>
    <xf numFmtId="0" fontId="9" fillId="0" borderId="2" xfId="0" applyFont="1" applyBorder="1" applyAlignment="1">
      <alignment horizontal="center"/>
    </xf>
    <xf numFmtId="0" fontId="19" fillId="0" borderId="2" xfId="0" applyFont="1" applyBorder="1" applyAlignment="1">
      <alignment horizontal="left" vertical="center" wrapText="1"/>
    </xf>
    <xf numFmtId="0" fontId="9" fillId="0" borderId="2" xfId="0" applyFont="1" applyBorder="1" applyAlignment="1">
      <alignment horizontal="center" vertical="center"/>
    </xf>
    <xf numFmtId="0" fontId="15" fillId="0" borderId="2" xfId="0" applyFont="1" applyBorder="1" applyAlignment="1">
      <alignment horizontal="center"/>
    </xf>
    <xf numFmtId="0" fontId="19" fillId="0" borderId="2" xfId="0" applyFont="1" applyBorder="1" applyAlignment="1">
      <alignment horizontal="left"/>
    </xf>
    <xf numFmtId="0" fontId="9" fillId="0" borderId="0" xfId="14" applyFont="1" applyAlignment="1" applyProtection="1">
      <alignment wrapText="1"/>
    </xf>
    <xf numFmtId="0" fontId="22" fillId="0" borderId="0" xfId="13" applyNumberFormat="1" applyFont="1" applyBorder="1" applyAlignment="1">
      <alignment horizontal="center" vertical="center" wrapText="1"/>
    </xf>
    <xf numFmtId="10" fontId="23" fillId="4" borderId="0" xfId="13" applyNumberFormat="1" applyFont="1" applyFill="1" applyBorder="1" applyAlignment="1" applyProtection="1">
      <alignment vertical="center" wrapText="1"/>
      <protection locked="0"/>
    </xf>
    <xf numFmtId="0" fontId="11" fillId="0" borderId="0" xfId="13" applyFont="1" applyFill="1" applyBorder="1" applyAlignment="1">
      <alignment horizontal="center" vertical="center" wrapText="1"/>
    </xf>
    <xf numFmtId="10" fontId="30" fillId="2" borderId="1" xfId="3" applyNumberFormat="1" applyFont="1" applyFill="1" applyBorder="1" applyAlignment="1" applyProtection="1">
      <alignment horizontal="center" vertical="center" wrapText="1"/>
    </xf>
    <xf numFmtId="10" fontId="30" fillId="2" borderId="10" xfId="3" applyNumberFormat="1" applyFont="1" applyFill="1" applyBorder="1" applyAlignment="1" applyProtection="1">
      <alignment horizontal="center" vertical="center" wrapText="1"/>
    </xf>
    <xf numFmtId="10" fontId="30" fillId="2" borderId="6" xfId="3" applyNumberFormat="1" applyFont="1" applyFill="1" applyBorder="1" applyAlignment="1" applyProtection="1">
      <alignment horizontal="center" vertical="center" wrapText="1"/>
    </xf>
    <xf numFmtId="10" fontId="30" fillId="2" borderId="11" xfId="3" applyNumberFormat="1" applyFont="1" applyFill="1" applyBorder="1" applyAlignment="1" applyProtection="1">
      <alignment horizontal="center" vertical="center" wrapText="1"/>
    </xf>
    <xf numFmtId="0" fontId="11" fillId="0" borderId="0" xfId="14" applyFont="1" applyAlignment="1" applyProtection="1">
      <alignment horizontal="center" wrapText="1"/>
    </xf>
    <xf numFmtId="164" fontId="11" fillId="0" borderId="0" xfId="20" applyFont="1" applyBorder="1" applyAlignment="1">
      <alignment horizontal="center"/>
    </xf>
    <xf numFmtId="164" fontId="14" fillId="0" borderId="0" xfId="20" applyFont="1" applyBorder="1" applyAlignment="1">
      <alignment horizontal="center"/>
    </xf>
    <xf numFmtId="0" fontId="6" fillId="0" borderId="4" xfId="14" applyBorder="1" applyAlignment="1">
      <alignment horizontal="center"/>
    </xf>
    <xf numFmtId="0" fontId="6" fillId="0" borderId="8" xfId="14" applyBorder="1" applyAlignment="1">
      <alignment horizontal="center"/>
    </xf>
    <xf numFmtId="0" fontId="11" fillId="0" borderId="0" xfId="17" applyFont="1" applyAlignment="1">
      <alignment horizontal="center"/>
    </xf>
    <xf numFmtId="0" fontId="6" fillId="0" borderId="0" xfId="17" applyAlignment="1">
      <alignment horizontal="center"/>
    </xf>
    <xf numFmtId="0" fontId="14" fillId="0" borderId="0" xfId="17" applyFont="1" applyAlignment="1">
      <alignment horizontal="left"/>
    </xf>
    <xf numFmtId="0" fontId="14" fillId="0" borderId="0" xfId="17" applyFont="1" applyAlignment="1">
      <alignment horizontal="center"/>
    </xf>
    <xf numFmtId="0" fontId="11" fillId="0" borderId="0" xfId="17" applyFont="1" applyAlignment="1">
      <alignment horizontal="left"/>
    </xf>
    <xf numFmtId="164" fontId="11" fillId="0" borderId="0" xfId="17" applyNumberFormat="1" applyFont="1" applyAlignment="1">
      <alignment horizontal="center"/>
    </xf>
    <xf numFmtId="168" fontId="11" fillId="0" borderId="0" xfId="20" applyNumberFormat="1" applyFont="1" applyBorder="1" applyAlignment="1">
      <alignment horizontal="center"/>
    </xf>
    <xf numFmtId="0" fontId="11" fillId="0" borderId="0" xfId="17" applyFont="1" applyAlignment="1">
      <alignment horizontal="justify" wrapText="1"/>
    </xf>
    <xf numFmtId="9" fontId="11" fillId="0" borderId="0" xfId="18" applyFont="1" applyBorder="1" applyAlignment="1">
      <alignment horizontal="center"/>
    </xf>
    <xf numFmtId="0" fontId="10" fillId="0" borderId="0" xfId="17" applyFont="1" applyAlignment="1">
      <alignment horizontal="center" vertical="center"/>
    </xf>
    <xf numFmtId="0" fontId="14" fillId="0" borderId="0" xfId="17" applyFont="1" applyAlignment="1">
      <alignment horizontal="right"/>
    </xf>
    <xf numFmtId="0" fontId="11" fillId="0" borderId="0" xfId="17" applyFont="1" applyAlignment="1">
      <alignment horizontal="left" wrapText="1"/>
    </xf>
    <xf numFmtId="0" fontId="11" fillId="0" borderId="0" xfId="17" applyFont="1" applyAlignment="1">
      <alignment horizontal="left" vertical="center" wrapText="1"/>
    </xf>
    <xf numFmtId="0" fontId="11" fillId="0" borderId="0" xfId="17" applyFont="1" applyAlignment="1">
      <alignment horizontal="left" vertical="center"/>
    </xf>
    <xf numFmtId="0" fontId="14" fillId="0" borderId="0" xfId="17" applyFont="1" applyAlignment="1">
      <alignment horizontal="justify" vertical="center" wrapText="1"/>
    </xf>
    <xf numFmtId="0" fontId="11" fillId="0" borderId="0" xfId="17" applyFont="1" applyAlignment="1">
      <alignment horizontal="justify" vertical="center" wrapText="1"/>
    </xf>
    <xf numFmtId="10" fontId="11" fillId="0" borderId="0" xfId="18" applyNumberFormat="1" applyFont="1" applyBorder="1" applyAlignment="1">
      <alignment horizontal="center"/>
    </xf>
    <xf numFmtId="0" fontId="14" fillId="0" borderId="0" xfId="17" applyFont="1" applyAlignment="1">
      <alignment horizontal="left" wrapText="1"/>
    </xf>
    <xf numFmtId="170" fontId="11" fillId="0" borderId="0" xfId="20" applyNumberFormat="1" applyFont="1" applyBorder="1" applyAlignment="1">
      <alignment horizontal="right"/>
    </xf>
    <xf numFmtId="169" fontId="11" fillId="0" borderId="0" xfId="20" applyNumberFormat="1" applyFont="1" applyBorder="1" applyAlignment="1">
      <alignment horizontal="center"/>
    </xf>
    <xf numFmtId="168" fontId="11" fillId="0" borderId="9" xfId="20" applyNumberFormat="1" applyFont="1" applyBorder="1" applyAlignment="1">
      <alignment horizontal="center"/>
    </xf>
    <xf numFmtId="164" fontId="11" fillId="0" borderId="9" xfId="20" applyFont="1" applyBorder="1" applyAlignment="1">
      <alignment horizontal="center"/>
    </xf>
    <xf numFmtId="0" fontId="14" fillId="0" borderId="4" xfId="14" applyFont="1" applyBorder="1" applyAlignment="1">
      <alignment horizontal="center"/>
    </xf>
    <xf numFmtId="0" fontId="14" fillId="0" borderId="8" xfId="14" applyFont="1" applyBorder="1" applyAlignment="1">
      <alignment horizontal="center"/>
    </xf>
    <xf numFmtId="0" fontId="14" fillId="0" borderId="5" xfId="14" applyFont="1" applyBorder="1" applyAlignment="1">
      <alignment horizontal="center"/>
    </xf>
    <xf numFmtId="0" fontId="11" fillId="0" borderId="2" xfId="14" applyFont="1" applyBorder="1" applyAlignment="1">
      <alignment horizontal="center"/>
    </xf>
    <xf numFmtId="0" fontId="11" fillId="0" borderId="4" xfId="14" applyFont="1" applyBorder="1" applyAlignment="1">
      <alignment horizontal="center"/>
    </xf>
    <xf numFmtId="168" fontId="11" fillId="0" borderId="3" xfId="20" applyNumberFormat="1" applyFont="1" applyBorder="1" applyAlignment="1">
      <alignment horizontal="center"/>
    </xf>
    <xf numFmtId="0" fontId="14" fillId="0" borderId="4" xfId="14" applyFont="1" applyBorder="1" applyAlignment="1">
      <alignment horizontal="right"/>
    </xf>
    <xf numFmtId="0" fontId="14" fillId="0" borderId="8" xfId="14" applyFont="1" applyBorder="1" applyAlignment="1">
      <alignment horizontal="right"/>
    </xf>
    <xf numFmtId="0" fontId="14" fillId="0" borderId="5" xfId="14" applyFont="1" applyBorder="1" applyAlignment="1">
      <alignment horizontal="right"/>
    </xf>
    <xf numFmtId="164" fontId="14" fillId="0" borderId="2" xfId="20" applyFont="1" applyBorder="1" applyAlignment="1">
      <alignment horizontal="center"/>
    </xf>
    <xf numFmtId="0" fontId="6" fillId="0" borderId="5" xfId="14" applyBorder="1" applyAlignment="1">
      <alignment horizontal="center"/>
    </xf>
    <xf numFmtId="10" fontId="11" fillId="0" borderId="4" xfId="15" applyNumberFormat="1" applyFont="1" applyBorder="1" applyAlignment="1">
      <alignment horizontal="center"/>
    </xf>
    <xf numFmtId="10" fontId="11" fillId="0" borderId="8" xfId="15" applyNumberFormat="1" applyFont="1" applyBorder="1" applyAlignment="1">
      <alignment horizontal="center"/>
    </xf>
    <xf numFmtId="10" fontId="11" fillId="0" borderId="5" xfId="15" applyNumberFormat="1" applyFont="1" applyBorder="1" applyAlignment="1">
      <alignment horizontal="center"/>
    </xf>
    <xf numFmtId="164" fontId="11" fillId="0" borderId="1" xfId="20" applyFont="1" applyBorder="1" applyAlignment="1">
      <alignment horizontal="center"/>
    </xf>
    <xf numFmtId="164" fontId="11" fillId="0" borderId="10" xfId="20" applyFont="1" applyBorder="1" applyAlignment="1">
      <alignment horizontal="center"/>
    </xf>
    <xf numFmtId="0" fontId="11" fillId="0" borderId="4" xfId="14" applyFont="1" applyBorder="1" applyAlignment="1">
      <alignment horizontal="left"/>
    </xf>
    <xf numFmtId="0" fontId="11" fillId="0" borderId="8" xfId="14" applyFont="1" applyBorder="1" applyAlignment="1">
      <alignment horizontal="left"/>
    </xf>
    <xf numFmtId="0" fontId="11" fillId="0" borderId="5" xfId="14" applyFont="1" applyBorder="1" applyAlignment="1">
      <alignment horizontal="left"/>
    </xf>
    <xf numFmtId="10" fontId="11" fillId="0" borderId="2" xfId="4" applyNumberFormat="1" applyFont="1" applyBorder="1" applyAlignment="1">
      <alignment horizontal="center"/>
    </xf>
    <xf numFmtId="164" fontId="11" fillId="0" borderId="2" xfId="20" applyFont="1" applyBorder="1" applyAlignment="1">
      <alignment horizontal="center"/>
    </xf>
    <xf numFmtId="10" fontId="11" fillId="0" borderId="2" xfId="15" applyNumberFormat="1" applyFont="1" applyBorder="1" applyAlignment="1">
      <alignment horizontal="center"/>
    </xf>
    <xf numFmtId="164" fontId="11" fillId="0" borderId="2" xfId="14" applyNumberFormat="1" applyFont="1" applyBorder="1" applyAlignment="1">
      <alignment horizontal="center"/>
    </xf>
    <xf numFmtId="0" fontId="14" fillId="0" borderId="27" xfId="17" applyFont="1" applyBorder="1" applyAlignment="1">
      <alignment horizontal="left"/>
    </xf>
    <xf numFmtId="0" fontId="14" fillId="0" borderId="8" xfId="17" applyFont="1" applyBorder="1" applyAlignment="1">
      <alignment horizontal="left"/>
    </xf>
    <xf numFmtId="0" fontId="14" fillId="0" borderId="28" xfId="17" applyFont="1" applyBorder="1" applyAlignment="1">
      <alignment horizontal="left"/>
    </xf>
    <xf numFmtId="0" fontId="14" fillId="0" borderId="5" xfId="17" applyFont="1" applyBorder="1" applyAlignment="1">
      <alignment horizontal="left"/>
    </xf>
    <xf numFmtId="0" fontId="14" fillId="0" borderId="7" xfId="17" applyFont="1" applyBorder="1" applyAlignment="1">
      <alignment horizontal="center"/>
    </xf>
    <xf numFmtId="0" fontId="14" fillId="0" borderId="32" xfId="17" applyFont="1" applyBorder="1" applyAlignment="1">
      <alignment horizontal="center"/>
    </xf>
    <xf numFmtId="0" fontId="14" fillId="0" borderId="27" xfId="17" applyFont="1" applyBorder="1" applyAlignment="1">
      <alignment horizontal="center"/>
    </xf>
    <xf numFmtId="0" fontId="14" fillId="0" borderId="8" xfId="17" applyFont="1" applyBorder="1" applyAlignment="1">
      <alignment horizontal="center"/>
    </xf>
    <xf numFmtId="0" fontId="14" fillId="0" borderId="5" xfId="17" applyFont="1" applyBorder="1" applyAlignment="1">
      <alignment horizontal="center"/>
    </xf>
    <xf numFmtId="0" fontId="11" fillId="0" borderId="4" xfId="17" applyFont="1" applyBorder="1" applyAlignment="1">
      <alignment horizontal="center"/>
    </xf>
    <xf numFmtId="0" fontId="11" fillId="0" borderId="8" xfId="17" applyFont="1" applyBorder="1" applyAlignment="1">
      <alignment horizontal="center"/>
    </xf>
    <xf numFmtId="0" fontId="11" fillId="0" borderId="5" xfId="17" applyFont="1" applyBorder="1" applyAlignment="1">
      <alignment horizontal="center"/>
    </xf>
    <xf numFmtId="0" fontId="11" fillId="0" borderId="26" xfId="17" applyFont="1" applyBorder="1" applyAlignment="1">
      <alignment horizontal="center"/>
    </xf>
    <xf numFmtId="0" fontId="11" fillId="0" borderId="3" xfId="17" applyFont="1" applyBorder="1" applyAlignment="1">
      <alignment horizontal="center"/>
    </xf>
    <xf numFmtId="0" fontId="11" fillId="0" borderId="24" xfId="17" applyFont="1" applyBorder="1" applyAlignment="1">
      <alignment horizontal="center"/>
    </xf>
    <xf numFmtId="0" fontId="11" fillId="0" borderId="4" xfId="17" applyFont="1" applyBorder="1" applyAlignment="1">
      <alignment horizontal="left" vertical="center" wrapText="1"/>
    </xf>
    <xf numFmtId="0" fontId="11" fillId="0" borderId="8" xfId="17" applyFont="1" applyBorder="1" applyAlignment="1">
      <alignment horizontal="left" vertical="center" wrapText="1"/>
    </xf>
    <xf numFmtId="0" fontId="11" fillId="0" borderId="5" xfId="17" applyFont="1" applyBorder="1" applyAlignment="1">
      <alignment horizontal="left" vertical="center" wrapText="1"/>
    </xf>
    <xf numFmtId="0" fontId="10" fillId="0" borderId="0" xfId="17" applyFont="1" applyAlignment="1">
      <alignment horizontal="left" vertical="center"/>
    </xf>
    <xf numFmtId="164" fontId="11" fillId="0" borderId="34" xfId="20" applyFont="1" applyBorder="1" applyAlignment="1">
      <alignment horizontal="center"/>
    </xf>
    <xf numFmtId="0" fontId="15" fillId="0" borderId="27" xfId="17" applyFont="1" applyBorder="1" applyAlignment="1">
      <alignment horizontal="left" vertical="center"/>
    </xf>
    <xf numFmtId="0" fontId="15" fillId="0" borderId="8" xfId="17" applyFont="1" applyBorder="1" applyAlignment="1">
      <alignment horizontal="left" vertical="center"/>
    </xf>
    <xf numFmtId="0" fontId="15" fillId="0" borderId="28" xfId="17" applyFont="1" applyBorder="1" applyAlignment="1">
      <alignment horizontal="left" vertical="center"/>
    </xf>
    <xf numFmtId="0" fontId="9" fillId="0" borderId="0" xfId="17" applyFont="1" applyAlignment="1">
      <alignment horizontal="center" vertical="center"/>
    </xf>
    <xf numFmtId="0" fontId="9" fillId="0" borderId="26" xfId="17" applyFont="1" applyBorder="1" applyAlignment="1">
      <alignment horizontal="center" vertical="center"/>
    </xf>
    <xf numFmtId="0" fontId="14" fillId="0" borderId="8" xfId="17" applyFont="1" applyBorder="1" applyAlignment="1">
      <alignment horizontal="left" vertical="center" wrapText="1"/>
    </xf>
    <xf numFmtId="0" fontId="14" fillId="0" borderId="5" xfId="17" applyFont="1" applyBorder="1" applyAlignment="1">
      <alignment horizontal="left" vertical="center" wrapText="1"/>
    </xf>
    <xf numFmtId="0" fontId="11" fillId="0" borderId="9" xfId="17" applyFont="1" applyBorder="1" applyAlignment="1">
      <alignment horizontal="center"/>
    </xf>
    <xf numFmtId="0" fontId="11" fillId="0" borderId="33" xfId="17" applyFont="1" applyBorder="1" applyAlignment="1">
      <alignment horizontal="center"/>
    </xf>
    <xf numFmtId="0" fontId="11" fillId="0" borderId="2" xfId="17" applyFont="1" applyBorder="1" applyAlignment="1">
      <alignment horizontal="center"/>
    </xf>
    <xf numFmtId="0" fontId="20" fillId="0" borderId="20" xfId="17" applyFont="1" applyBorder="1" applyAlignment="1">
      <alignment horizontal="center" vertical="center"/>
    </xf>
    <xf numFmtId="0" fontId="20" fillId="0" borderId="21" xfId="17" applyFont="1" applyBorder="1" applyAlignment="1">
      <alignment horizontal="center" vertical="center"/>
    </xf>
    <xf numFmtId="0" fontId="20" fillId="0" borderId="22" xfId="17" applyFont="1" applyBorder="1" applyAlignment="1">
      <alignment horizontal="center" vertical="center"/>
    </xf>
    <xf numFmtId="0" fontId="5" fillId="0" borderId="23" xfId="17" applyFont="1" applyBorder="1" applyAlignment="1">
      <alignment horizontal="center" vertical="center"/>
    </xf>
    <xf numFmtId="0" fontId="5" fillId="0" borderId="3" xfId="17" applyFont="1" applyBorder="1" applyAlignment="1">
      <alignment horizontal="center" vertical="center"/>
    </xf>
    <xf numFmtId="0" fontId="5" fillId="0" borderId="24" xfId="17" applyFont="1" applyBorder="1" applyAlignment="1">
      <alignment horizontal="center" vertical="center"/>
    </xf>
    <xf numFmtId="0" fontId="15" fillId="3" borderId="8" xfId="17" applyFont="1" applyFill="1" applyBorder="1" applyAlignment="1">
      <alignment horizontal="left" vertical="center" wrapText="1"/>
    </xf>
    <xf numFmtId="0" fontId="15" fillId="3" borderId="28" xfId="17" applyFont="1" applyFill="1" applyBorder="1" applyAlignment="1">
      <alignment horizontal="left" vertical="center" wrapText="1"/>
    </xf>
    <xf numFmtId="0" fontId="15" fillId="3" borderId="8" xfId="17" applyFont="1" applyFill="1" applyBorder="1" applyAlignment="1">
      <alignment horizontal="left" vertical="center"/>
    </xf>
    <xf numFmtId="0" fontId="15" fillId="3" borderId="28" xfId="17" applyFont="1" applyFill="1" applyBorder="1" applyAlignment="1">
      <alignment horizontal="left" vertical="center"/>
    </xf>
    <xf numFmtId="0" fontId="9" fillId="0" borderId="27" xfId="17" applyFont="1" applyBorder="1" applyAlignment="1">
      <alignment horizontal="center" vertical="center"/>
    </xf>
    <xf numFmtId="0" fontId="9" fillId="0" borderId="8" xfId="17" applyFont="1" applyBorder="1" applyAlignment="1">
      <alignment horizontal="center" vertical="center"/>
    </xf>
    <xf numFmtId="0" fontId="9" fillId="0" borderId="28" xfId="17" applyFont="1" applyBorder="1" applyAlignment="1">
      <alignment horizontal="center" vertical="center"/>
    </xf>
    <xf numFmtId="0" fontId="20"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pplyBorder="1" applyAlignment="1">
      <alignment horizontal="left" vertical="center"/>
    </xf>
  </cellXfs>
  <cellStyles count="24">
    <cellStyle name="Excel Built-in Normal" xfId="16" xr:uid="{00000000-0005-0000-0000-000000000000}"/>
    <cellStyle name="Moeda" xfId="6" builtinId="4"/>
    <cellStyle name="Moeda 2" xfId="11" xr:uid="{00000000-0005-0000-0000-000002000000}"/>
    <cellStyle name="Moeda 2 2" xfId="22" xr:uid="{00000000-0005-0000-0000-000003000000}"/>
    <cellStyle name="Normal" xfId="0" builtinId="0"/>
    <cellStyle name="Normal 2" xfId="2" xr:uid="{00000000-0005-0000-0000-000005000000}"/>
    <cellStyle name="Normal 2 2" xfId="14" xr:uid="{00000000-0005-0000-0000-000006000000}"/>
    <cellStyle name="Normal 3" xfId="9" xr:uid="{00000000-0005-0000-0000-000007000000}"/>
    <cellStyle name="Normal 3 2" xfId="17" xr:uid="{00000000-0005-0000-0000-000008000000}"/>
    <cellStyle name="Normal 4" xfId="13" xr:uid="{00000000-0005-0000-0000-000009000000}"/>
    <cellStyle name="Normal 5" xfId="10" xr:uid="{00000000-0005-0000-0000-00000A000000}"/>
    <cellStyle name="Normal 5 2" xfId="21" xr:uid="{00000000-0005-0000-0000-00000B000000}"/>
    <cellStyle name="Normal_DER editada" xfId="5" xr:uid="{00000000-0005-0000-0000-00000C000000}"/>
    <cellStyle name="Porcentagem" xfId="7" builtinId="5"/>
    <cellStyle name="Porcentagem 2" xfId="4" xr:uid="{00000000-0005-0000-0000-00000E000000}"/>
    <cellStyle name="Porcentagem 2 2" xfId="15" xr:uid="{00000000-0005-0000-0000-00000F000000}"/>
    <cellStyle name="Porcentagem 3" xfId="3" xr:uid="{00000000-0005-0000-0000-000010000000}"/>
    <cellStyle name="Porcentagem 4" xfId="18" xr:uid="{00000000-0005-0000-0000-000011000000}"/>
    <cellStyle name="Porcentagem 5" xfId="12" xr:uid="{00000000-0005-0000-0000-000012000000}"/>
    <cellStyle name="Porcentagem 5 2" xfId="23" xr:uid="{00000000-0005-0000-0000-000013000000}"/>
    <cellStyle name="TableStyleLight1" xfId="19" xr:uid="{00000000-0005-0000-0000-000014000000}"/>
    <cellStyle name="Vírgula" xfId="1" builtinId="3"/>
    <cellStyle name="Vírgula 2" xfId="8" xr:uid="{00000000-0005-0000-0000-000016000000}"/>
    <cellStyle name="Vírgula 2 2" xfId="20" xr:uid="{00000000-0005-0000-0000-000017000000}"/>
  </cellStyles>
  <dxfs count="1">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28575</xdr:rowOff>
    </xdr:from>
    <xdr:to>
      <xdr:col>2</xdr:col>
      <xdr:colOff>28575</xdr:colOff>
      <xdr:row>2</xdr:row>
      <xdr:rowOff>167005</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28575"/>
          <a:ext cx="590550" cy="538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209551</xdr:colOff>
      <xdr:row>0</xdr:row>
      <xdr:rowOff>19051</xdr:rowOff>
    </xdr:from>
    <xdr:to>
      <xdr:col>1</xdr:col>
      <xdr:colOff>923925</xdr:colOff>
      <xdr:row>1</xdr:row>
      <xdr:rowOff>281178</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1" y="19051"/>
          <a:ext cx="714374" cy="709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931333</xdr:colOff>
      <xdr:row>45</xdr:row>
      <xdr:rowOff>148166</xdr:rowOff>
    </xdr:from>
    <xdr:to>
      <xdr:col>3</xdr:col>
      <xdr:colOff>592666</xdr:colOff>
      <xdr:row>47</xdr:row>
      <xdr:rowOff>63500</xdr:rowOff>
    </xdr:to>
    <xdr:sp macro="" textlink="">
      <xdr:nvSpPr>
        <xdr:cNvPr id="12" name="Seta para a direita 7">
          <a:extLst>
            <a:ext uri="{FF2B5EF4-FFF2-40B4-BE49-F238E27FC236}">
              <a16:creationId xmlns:a16="http://schemas.microsoft.com/office/drawing/2014/main" id="{00000000-0008-0000-0200-00000C000000}"/>
            </a:ext>
          </a:extLst>
        </xdr:cNvPr>
        <xdr:cNvSpPr/>
      </xdr:nvSpPr>
      <xdr:spPr>
        <a:xfrm>
          <a:off x="1651000" y="78062666"/>
          <a:ext cx="1915583" cy="296334"/>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211666</xdr:colOff>
      <xdr:row>0</xdr:row>
      <xdr:rowOff>74083</xdr:rowOff>
    </xdr:from>
    <xdr:to>
      <xdr:col>1</xdr:col>
      <xdr:colOff>264582</xdr:colOff>
      <xdr:row>3</xdr:row>
      <xdr:rowOff>11429</xdr:rowOff>
    </xdr:to>
    <xdr:pic>
      <xdr:nvPicPr>
        <xdr:cNvPr id="7" name="Imagem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6" y="74083"/>
          <a:ext cx="772583" cy="593513"/>
        </a:xfrm>
        <a:prstGeom prst="rect">
          <a:avLst/>
        </a:prstGeom>
      </xdr:spPr>
    </xdr:pic>
    <xdr:clientData/>
  </xdr:twoCellAnchor>
  <xdr:twoCellAnchor>
    <xdr:from>
      <xdr:col>1</xdr:col>
      <xdr:colOff>931333</xdr:colOff>
      <xdr:row>165</xdr:row>
      <xdr:rowOff>148166</xdr:rowOff>
    </xdr:from>
    <xdr:to>
      <xdr:col>3</xdr:col>
      <xdr:colOff>592666</xdr:colOff>
      <xdr:row>167</xdr:row>
      <xdr:rowOff>63500</xdr:rowOff>
    </xdr:to>
    <xdr:sp macro="" textlink="">
      <xdr:nvSpPr>
        <xdr:cNvPr id="9" name="Seta para a direita 7">
          <a:extLst>
            <a:ext uri="{FF2B5EF4-FFF2-40B4-BE49-F238E27FC236}">
              <a16:creationId xmlns:a16="http://schemas.microsoft.com/office/drawing/2014/main" id="{00000000-0008-0000-0200-000009000000}"/>
            </a:ext>
          </a:extLst>
        </xdr:cNvPr>
        <xdr:cNvSpPr/>
      </xdr:nvSpPr>
      <xdr:spPr>
        <a:xfrm>
          <a:off x="1645708" y="34066691"/>
          <a:ext cx="2109258" cy="296334"/>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931333</xdr:colOff>
      <xdr:row>205</xdr:row>
      <xdr:rowOff>148166</xdr:rowOff>
    </xdr:from>
    <xdr:to>
      <xdr:col>3</xdr:col>
      <xdr:colOff>592666</xdr:colOff>
      <xdr:row>207</xdr:row>
      <xdr:rowOff>0</xdr:rowOff>
    </xdr:to>
    <xdr:sp macro="" textlink="">
      <xdr:nvSpPr>
        <xdr:cNvPr id="10" name="Seta para a direita 7">
          <a:extLst>
            <a:ext uri="{FF2B5EF4-FFF2-40B4-BE49-F238E27FC236}">
              <a16:creationId xmlns:a16="http://schemas.microsoft.com/office/drawing/2014/main" id="{00000000-0008-0000-0200-00000A000000}"/>
            </a:ext>
          </a:extLst>
        </xdr:cNvPr>
        <xdr:cNvSpPr/>
      </xdr:nvSpPr>
      <xdr:spPr>
        <a:xfrm>
          <a:off x="1645708" y="41000891"/>
          <a:ext cx="2109258" cy="296334"/>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931333</xdr:colOff>
      <xdr:row>122</xdr:row>
      <xdr:rowOff>148166</xdr:rowOff>
    </xdr:from>
    <xdr:to>
      <xdr:col>3</xdr:col>
      <xdr:colOff>592666</xdr:colOff>
      <xdr:row>124</xdr:row>
      <xdr:rowOff>71437</xdr:rowOff>
    </xdr:to>
    <xdr:sp macro="" textlink="">
      <xdr:nvSpPr>
        <xdr:cNvPr id="13" name="Seta para a direita 12">
          <a:extLst>
            <a:ext uri="{FF2B5EF4-FFF2-40B4-BE49-F238E27FC236}">
              <a16:creationId xmlns:a16="http://schemas.microsoft.com/office/drawing/2014/main" id="{00000000-0008-0000-0200-00000D000000}"/>
            </a:ext>
          </a:extLst>
        </xdr:cNvPr>
        <xdr:cNvSpPr/>
      </xdr:nvSpPr>
      <xdr:spPr>
        <a:xfrm>
          <a:off x="1645708" y="25865666"/>
          <a:ext cx="2509308" cy="304271"/>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931333</xdr:colOff>
      <xdr:row>83</xdr:row>
      <xdr:rowOff>148166</xdr:rowOff>
    </xdr:from>
    <xdr:to>
      <xdr:col>3</xdr:col>
      <xdr:colOff>603250</xdr:colOff>
      <xdr:row>85</xdr:row>
      <xdr:rowOff>74083</xdr:rowOff>
    </xdr:to>
    <xdr:sp macro="" textlink="">
      <xdr:nvSpPr>
        <xdr:cNvPr id="14" name="Seta para a direita 7">
          <a:extLst>
            <a:ext uri="{FF2B5EF4-FFF2-40B4-BE49-F238E27FC236}">
              <a16:creationId xmlns:a16="http://schemas.microsoft.com/office/drawing/2014/main" id="{00000000-0008-0000-0200-00000E000000}"/>
            </a:ext>
          </a:extLst>
        </xdr:cNvPr>
        <xdr:cNvSpPr/>
      </xdr:nvSpPr>
      <xdr:spPr>
        <a:xfrm>
          <a:off x="1645708" y="16902641"/>
          <a:ext cx="2519892" cy="306917"/>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931333</xdr:colOff>
      <xdr:row>165</xdr:row>
      <xdr:rowOff>148166</xdr:rowOff>
    </xdr:from>
    <xdr:to>
      <xdr:col>3</xdr:col>
      <xdr:colOff>592666</xdr:colOff>
      <xdr:row>167</xdr:row>
      <xdr:rowOff>63500</xdr:rowOff>
    </xdr:to>
    <xdr:sp macro="" textlink="">
      <xdr:nvSpPr>
        <xdr:cNvPr id="16" name="Seta para a direita 7">
          <a:extLst>
            <a:ext uri="{FF2B5EF4-FFF2-40B4-BE49-F238E27FC236}">
              <a16:creationId xmlns:a16="http://schemas.microsoft.com/office/drawing/2014/main" id="{00000000-0008-0000-0200-000010000000}"/>
            </a:ext>
          </a:extLst>
        </xdr:cNvPr>
        <xdr:cNvSpPr/>
      </xdr:nvSpPr>
      <xdr:spPr>
        <a:xfrm>
          <a:off x="1645708" y="33171341"/>
          <a:ext cx="2509308" cy="296334"/>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931333</xdr:colOff>
      <xdr:row>205</xdr:row>
      <xdr:rowOff>148166</xdr:rowOff>
    </xdr:from>
    <xdr:to>
      <xdr:col>3</xdr:col>
      <xdr:colOff>592666</xdr:colOff>
      <xdr:row>207</xdr:row>
      <xdr:rowOff>0</xdr:rowOff>
    </xdr:to>
    <xdr:sp macro="" textlink="">
      <xdr:nvSpPr>
        <xdr:cNvPr id="17" name="Seta para a direita 7">
          <a:extLst>
            <a:ext uri="{FF2B5EF4-FFF2-40B4-BE49-F238E27FC236}">
              <a16:creationId xmlns:a16="http://schemas.microsoft.com/office/drawing/2014/main" id="{00000000-0008-0000-0200-000011000000}"/>
            </a:ext>
          </a:extLst>
        </xdr:cNvPr>
        <xdr:cNvSpPr/>
      </xdr:nvSpPr>
      <xdr:spPr>
        <a:xfrm>
          <a:off x="1645708" y="40105541"/>
          <a:ext cx="2509308" cy="296334"/>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265043</xdr:colOff>
      <xdr:row>0</xdr:row>
      <xdr:rowOff>115955</xdr:rowOff>
    </xdr:from>
    <xdr:to>
      <xdr:col>1</xdr:col>
      <xdr:colOff>1068457</xdr:colOff>
      <xdr:row>5</xdr:row>
      <xdr:rowOff>20269</xdr:rowOff>
    </xdr:to>
    <xdr:pic>
      <xdr:nvPicPr>
        <xdr:cNvPr id="3" name="Imagem 2">
          <a:extLst>
            <a:ext uri="{FF2B5EF4-FFF2-40B4-BE49-F238E27FC236}">
              <a16:creationId xmlns:a16="http://schemas.microsoft.com/office/drawing/2014/main" id="{5722C5C0-900F-465F-A0E6-B97CCB950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782" y="115955"/>
          <a:ext cx="803414" cy="732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466726</xdr:colOff>
      <xdr:row>0</xdr:row>
      <xdr:rowOff>38100</xdr:rowOff>
    </xdr:from>
    <xdr:to>
      <xdr:col>1</xdr:col>
      <xdr:colOff>247651</xdr:colOff>
      <xdr:row>1</xdr:row>
      <xdr:rowOff>124892</xdr:rowOff>
    </xdr:to>
    <xdr:pic>
      <xdr:nvPicPr>
        <xdr:cNvPr id="3" name="Imagem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6" y="38100"/>
          <a:ext cx="590550" cy="5725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447675</xdr:colOff>
      <xdr:row>0</xdr:row>
      <xdr:rowOff>47625</xdr:rowOff>
    </xdr:from>
    <xdr:to>
      <xdr:col>1</xdr:col>
      <xdr:colOff>352425</xdr:colOff>
      <xdr:row>1</xdr:row>
      <xdr:rowOff>178067</xdr:rowOff>
    </xdr:to>
    <xdr:pic>
      <xdr:nvPicPr>
        <xdr:cNvPr id="3" name="Imagem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 y="47625"/>
          <a:ext cx="514350" cy="4638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241300</xdr:colOff>
      <xdr:row>0</xdr:row>
      <xdr:rowOff>38100</xdr:rowOff>
    </xdr:from>
    <xdr:to>
      <xdr:col>0</xdr:col>
      <xdr:colOff>996195</xdr:colOff>
      <xdr:row>3</xdr:row>
      <xdr:rowOff>50800</xdr:rowOff>
    </xdr:to>
    <xdr:pic>
      <xdr:nvPicPr>
        <xdr:cNvPr id="3" name="Imagem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38100"/>
          <a:ext cx="754895"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enhariaberg\c\Users\Usuario\Documents\PROJETOS\CAL&#199;AMENTO%20NA%20CRECHE%20DE%20JACIGU&#193;\RUA%20CRECHE%20JACIGUA%2014%2007%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genhariaberg\c\Users\J&#250;lia\Desktop\J&#218;LIA\SOLIDA\VARGEM%20ALTA\RUA%20CASTANHEIRA\PLANILHA%20CAL&#199;AMENTO%20-%20CASTANHEIR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genhariaberg\c\Users\Usuario\Documents\PROJETOS\CAL&#199;AMENTO%20DA%20RUA%20DO%20AYD\Cal&#231;amento%20do%20Ayd%20(Aprovado%20CAIXA)\CAL&#199;AMENTO%20DA%20RUA%20DO%20AYD%20-%202&#170;%20ETAPA\Modelo%20de%20Detalhamento%20do%20%20BDI%20V1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MEM. CÁLCULO"/>
      <sheetName val="CRONOGRAMA"/>
      <sheetName val="CPA "/>
      <sheetName val="MEMORIAL DESCRITIVO"/>
      <sheetName val="BDI - 29,63%"/>
      <sheetName val="CPU"/>
    </sheetNames>
    <sheetDataSet>
      <sheetData sheetId="0"/>
      <sheetData sheetId="1">
        <row r="34">
          <cell r="J34">
            <v>329.28</v>
          </cell>
        </row>
        <row r="35">
          <cell r="J35">
            <v>67.36</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MEMÓRIA CÁLCULO"/>
      <sheetName val="COMPOSIÇÃO"/>
      <sheetName val="CRONOGRAMA"/>
      <sheetName val="BDI 27,89%"/>
      <sheetName val="CPA- ADM LOCAL"/>
      <sheetName val="MEMORIAL DESCR."/>
    </sheetNames>
    <sheetDataSet>
      <sheetData sheetId="0">
        <row r="10">
          <cell r="C10" t="str">
            <v>Placa de obra nas dimensões de 2,00 x 4,00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sheetData sheetId="1">
        <row r="17">
          <cell r="A17" t="str">
            <v>Atende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0"/>
  <sheetViews>
    <sheetView zoomScaleNormal="100" zoomScaleSheetLayoutView="100" workbookViewId="0">
      <selection activeCell="C12" sqref="C12"/>
    </sheetView>
  </sheetViews>
  <sheetFormatPr defaultColWidth="9.140625" defaultRowHeight="15" x14ac:dyDescent="0.25"/>
  <cols>
    <col min="1" max="1" width="9.140625" style="290"/>
    <col min="2" max="2" width="9.85546875" style="290" customWidth="1"/>
    <col min="3" max="3" width="74.85546875" style="290" customWidth="1"/>
    <col min="4" max="9" width="0" style="290" hidden="1" customWidth="1"/>
    <col min="10" max="10" width="9.140625" style="340"/>
    <col min="11" max="11" width="8.7109375" style="338" bestFit="1" customWidth="1"/>
    <col min="12" max="12" width="13.85546875" style="329" bestFit="1" customWidth="1"/>
    <col min="13" max="13" width="15.28515625" style="338" bestFit="1" customWidth="1"/>
    <col min="14" max="14" width="18" style="339" bestFit="1" customWidth="1"/>
    <col min="15" max="15" width="15.85546875" style="290" bestFit="1" customWidth="1"/>
    <col min="16" max="16" width="7.85546875" style="291" bestFit="1" customWidth="1"/>
    <col min="17" max="17" width="14.28515625" style="290" bestFit="1" customWidth="1"/>
    <col min="18" max="16384" width="9.140625" style="290"/>
  </cols>
  <sheetData>
    <row r="1" spans="1:17" ht="15.75" customHeight="1" x14ac:dyDescent="0.2">
      <c r="A1" s="341" t="s">
        <v>86</v>
      </c>
      <c r="B1" s="342"/>
      <c r="C1" s="342"/>
      <c r="D1" s="342"/>
      <c r="E1" s="342"/>
      <c r="F1" s="342"/>
      <c r="G1" s="342"/>
      <c r="H1" s="342"/>
      <c r="I1" s="342"/>
      <c r="J1" s="342"/>
      <c r="K1" s="342"/>
      <c r="L1" s="342"/>
      <c r="M1" s="342"/>
      <c r="N1" s="343"/>
    </row>
    <row r="2" spans="1:17" ht="15.75" customHeight="1" x14ac:dyDescent="0.2">
      <c r="A2" s="344"/>
      <c r="B2" s="345"/>
      <c r="C2" s="345"/>
      <c r="D2" s="345"/>
      <c r="E2" s="345"/>
      <c r="F2" s="345"/>
      <c r="G2" s="345"/>
      <c r="H2" s="345"/>
      <c r="I2" s="345"/>
      <c r="J2" s="345"/>
      <c r="K2" s="345"/>
      <c r="L2" s="345"/>
      <c r="M2" s="345"/>
      <c r="N2" s="346"/>
    </row>
    <row r="3" spans="1:17" ht="21.6" customHeight="1" x14ac:dyDescent="0.2">
      <c r="A3" s="347" t="s">
        <v>17</v>
      </c>
      <c r="B3" s="348"/>
      <c r="C3" s="348"/>
      <c r="D3" s="348"/>
      <c r="E3" s="348"/>
      <c r="F3" s="348"/>
      <c r="G3" s="348"/>
      <c r="H3" s="348"/>
      <c r="I3" s="348"/>
      <c r="J3" s="348"/>
      <c r="K3" s="348"/>
      <c r="L3" s="348"/>
      <c r="M3" s="348"/>
      <c r="N3" s="349"/>
    </row>
    <row r="4" spans="1:17" s="293" customFormat="1" ht="28.5" customHeight="1" x14ac:dyDescent="0.2">
      <c r="A4" s="292" t="s">
        <v>21</v>
      </c>
      <c r="B4" s="354" t="s">
        <v>233</v>
      </c>
      <c r="C4" s="355"/>
      <c r="D4" s="355"/>
      <c r="E4" s="355"/>
      <c r="F4" s="355"/>
      <c r="G4" s="355"/>
      <c r="H4" s="355"/>
      <c r="I4" s="355"/>
      <c r="J4" s="355"/>
      <c r="K4" s="355"/>
      <c r="L4" s="351" t="s">
        <v>303</v>
      </c>
      <c r="M4" s="351"/>
      <c r="N4" s="351"/>
      <c r="P4" s="294"/>
    </row>
    <row r="5" spans="1:17" s="293" customFormat="1" ht="15" customHeight="1" x14ac:dyDescent="0.2">
      <c r="A5" s="295" t="s">
        <v>22</v>
      </c>
      <c r="B5" s="356" t="s">
        <v>228</v>
      </c>
      <c r="C5" s="357"/>
      <c r="D5" s="357"/>
      <c r="E5" s="357"/>
      <c r="F5" s="357"/>
      <c r="G5" s="357"/>
      <c r="H5" s="357"/>
      <c r="I5" s="357"/>
      <c r="J5" s="357"/>
      <c r="K5" s="357"/>
      <c r="L5" s="359" t="s">
        <v>304</v>
      </c>
      <c r="M5" s="359"/>
      <c r="N5" s="62" t="s">
        <v>176</v>
      </c>
      <c r="P5" s="294"/>
    </row>
    <row r="6" spans="1:17" ht="20.25" customHeight="1" x14ac:dyDescent="0.2">
      <c r="A6" s="358" t="s">
        <v>1</v>
      </c>
      <c r="B6" s="358"/>
      <c r="C6" s="358"/>
      <c r="D6" s="358"/>
      <c r="E6" s="358"/>
      <c r="F6" s="358"/>
      <c r="G6" s="358"/>
      <c r="H6" s="358"/>
      <c r="I6" s="358"/>
      <c r="J6" s="358"/>
      <c r="K6" s="358"/>
      <c r="L6" s="358"/>
      <c r="M6" s="358"/>
      <c r="N6" s="358"/>
      <c r="P6" s="296"/>
    </row>
    <row r="7" spans="1:17" ht="12.75" x14ac:dyDescent="0.2">
      <c r="A7" s="352" t="s">
        <v>3</v>
      </c>
      <c r="B7" s="353" t="s">
        <v>26</v>
      </c>
      <c r="C7" s="352" t="s">
        <v>4</v>
      </c>
      <c r="D7" s="352"/>
      <c r="E7" s="352"/>
      <c r="F7" s="352"/>
      <c r="G7" s="352"/>
      <c r="H7" s="352"/>
      <c r="I7" s="352"/>
      <c r="J7" s="359" t="s">
        <v>5</v>
      </c>
      <c r="K7" s="359" t="s">
        <v>6</v>
      </c>
      <c r="L7" s="350" t="s">
        <v>2</v>
      </c>
      <c r="M7" s="350"/>
      <c r="N7" s="350"/>
    </row>
    <row r="8" spans="1:17" s="298" customFormat="1" ht="13.5" customHeight="1" x14ac:dyDescent="0.25">
      <c r="A8" s="352"/>
      <c r="B8" s="353"/>
      <c r="C8" s="352"/>
      <c r="D8" s="352"/>
      <c r="E8" s="352"/>
      <c r="F8" s="352"/>
      <c r="G8" s="352"/>
      <c r="H8" s="352"/>
      <c r="I8" s="352"/>
      <c r="J8" s="359"/>
      <c r="K8" s="359"/>
      <c r="L8" s="70" t="s">
        <v>7</v>
      </c>
      <c r="M8" s="70" t="s">
        <v>13</v>
      </c>
      <c r="N8" s="297" t="s">
        <v>8</v>
      </c>
      <c r="P8" s="299"/>
    </row>
    <row r="9" spans="1:17" s="301" customFormat="1" ht="12.75" x14ac:dyDescent="0.2">
      <c r="A9" s="60">
        <v>1</v>
      </c>
      <c r="B9" s="60"/>
      <c r="C9" s="289" t="s">
        <v>23</v>
      </c>
      <c r="D9" s="61"/>
      <c r="E9" s="61"/>
      <c r="F9" s="61"/>
      <c r="G9" s="61"/>
      <c r="H9" s="61"/>
      <c r="I9" s="61"/>
      <c r="J9" s="17"/>
      <c r="K9" s="300"/>
      <c r="L9" s="58"/>
      <c r="M9" s="38"/>
      <c r="N9" s="62"/>
      <c r="P9" s="291"/>
    </row>
    <row r="10" spans="1:17" s="301" customFormat="1" ht="12.75" x14ac:dyDescent="0.2">
      <c r="A10" s="17" t="s">
        <v>9</v>
      </c>
      <c r="B10" s="17" t="s">
        <v>181</v>
      </c>
      <c r="C10" s="57" t="s">
        <v>261</v>
      </c>
      <c r="D10" s="61"/>
      <c r="E10" s="61"/>
      <c r="F10" s="61"/>
      <c r="G10" s="61"/>
      <c r="H10" s="61"/>
      <c r="I10" s="61"/>
      <c r="J10" s="17" t="s">
        <v>18</v>
      </c>
      <c r="K10" s="248">
        <f>'MEMÓRIA CÁLCULO'!D8</f>
        <v>8</v>
      </c>
      <c r="L10" s="150">
        <f>ROUND(COMPOSIÇÃO!$G$47,2)</f>
        <v>367.57</v>
      </c>
      <c r="M10" s="63">
        <f>L10*K10</f>
        <v>2940.56</v>
      </c>
      <c r="N10" s="62"/>
      <c r="O10" s="69">
        <v>0</v>
      </c>
      <c r="P10" s="302">
        <v>0.30399999999999999</v>
      </c>
      <c r="Q10" s="303">
        <f>O10+(O10*P10)</f>
        <v>0</v>
      </c>
    </row>
    <row r="11" spans="1:17" s="301" customFormat="1" ht="24" x14ac:dyDescent="0.2">
      <c r="A11" s="17" t="s">
        <v>10</v>
      </c>
      <c r="B11" s="17" t="s">
        <v>216</v>
      </c>
      <c r="C11" s="57" t="s">
        <v>227</v>
      </c>
      <c r="D11" s="61"/>
      <c r="E11" s="61"/>
      <c r="F11" s="61"/>
      <c r="G11" s="61"/>
      <c r="H11" s="61"/>
      <c r="I11" s="61"/>
      <c r="J11" s="17" t="s">
        <v>18</v>
      </c>
      <c r="K11" s="248">
        <f>'MEMÓRIA CÁLCULO'!D9</f>
        <v>12</v>
      </c>
      <c r="L11" s="59">
        <f>Q11</f>
        <v>1090.73</v>
      </c>
      <c r="M11" s="63">
        <f t="shared" ref="M11" si="0">L11*K11</f>
        <v>13088.76</v>
      </c>
      <c r="N11" s="62"/>
      <c r="O11" s="69">
        <v>836.45</v>
      </c>
      <c r="P11" s="302">
        <v>0.30399999999999999</v>
      </c>
      <c r="Q11" s="303">
        <f>ROUND(O11+(O11*P11),2)</f>
        <v>1090.73</v>
      </c>
    </row>
    <row r="12" spans="1:17" s="301" customFormat="1" ht="12.75" x14ac:dyDescent="0.2">
      <c r="A12" s="17"/>
      <c r="B12" s="17"/>
      <c r="C12" s="282" t="s">
        <v>24</v>
      </c>
      <c r="D12" s="61"/>
      <c r="E12" s="61"/>
      <c r="F12" s="61"/>
      <c r="G12" s="61"/>
      <c r="H12" s="61"/>
      <c r="I12" s="61"/>
      <c r="J12" s="17"/>
      <c r="K12" s="304"/>
      <c r="L12" s="58"/>
      <c r="M12" s="38"/>
      <c r="N12" s="305">
        <f>SUM(M10:M11)</f>
        <v>16029.32</v>
      </c>
      <c r="P12" s="302">
        <v>0.30399999999999999</v>
      </c>
      <c r="Q12" s="303">
        <f t="shared" ref="Q12:Q32" si="1">ROUND(O12+(O12*P12),2)</f>
        <v>0</v>
      </c>
    </row>
    <row r="13" spans="1:17" s="301" customFormat="1" ht="12.75" x14ac:dyDescent="0.2">
      <c r="A13" s="17"/>
      <c r="B13" s="17"/>
      <c r="C13" s="282"/>
      <c r="D13" s="61"/>
      <c r="E13" s="61"/>
      <c r="F13" s="61"/>
      <c r="G13" s="61"/>
      <c r="H13" s="61"/>
      <c r="I13" s="61"/>
      <c r="J13" s="17"/>
      <c r="K13" s="304"/>
      <c r="L13" s="58"/>
      <c r="M13" s="38"/>
      <c r="N13" s="305"/>
      <c r="P13" s="302">
        <v>0.30399999999999999</v>
      </c>
      <c r="Q13" s="303">
        <f t="shared" si="1"/>
        <v>0</v>
      </c>
    </row>
    <row r="14" spans="1:17" s="301" customFormat="1" ht="12.75" x14ac:dyDescent="0.2">
      <c r="A14" s="60">
        <v>2</v>
      </c>
      <c r="B14" s="60"/>
      <c r="C14" s="280" t="s">
        <v>25</v>
      </c>
      <c r="D14" s="61"/>
      <c r="E14" s="61"/>
      <c r="F14" s="61"/>
      <c r="G14" s="61"/>
      <c r="H14" s="61"/>
      <c r="I14" s="61"/>
      <c r="J14" s="17"/>
      <c r="K14" s="304"/>
      <c r="L14" s="58"/>
      <c r="M14" s="38"/>
      <c r="N14" s="62"/>
      <c r="P14" s="302">
        <v>0.30399999999999999</v>
      </c>
      <c r="Q14" s="303">
        <f t="shared" si="1"/>
        <v>0</v>
      </c>
    </row>
    <row r="15" spans="1:17" s="301" customFormat="1" ht="24" customHeight="1" x14ac:dyDescent="0.2">
      <c r="A15" s="17" t="s">
        <v>11</v>
      </c>
      <c r="B15" s="17" t="s">
        <v>175</v>
      </c>
      <c r="C15" s="57" t="s">
        <v>218</v>
      </c>
      <c r="D15" s="61"/>
      <c r="E15" s="61"/>
      <c r="F15" s="61"/>
      <c r="G15" s="61"/>
      <c r="H15" s="61"/>
      <c r="I15" s="61"/>
      <c r="J15" s="17" t="s">
        <v>127</v>
      </c>
      <c r="K15" s="248">
        <f>'MEMÓRIA CÁLCULO'!D12</f>
        <v>50.58</v>
      </c>
      <c r="L15" s="59">
        <f>Q15</f>
        <v>280.75</v>
      </c>
      <c r="M15" s="63">
        <f>L15*K15</f>
        <v>14200.334999999999</v>
      </c>
      <c r="N15" s="62"/>
      <c r="O15" s="306">
        <v>215.3</v>
      </c>
      <c r="P15" s="302">
        <v>0.30399999999999999</v>
      </c>
      <c r="Q15" s="303">
        <f t="shared" si="1"/>
        <v>280.75</v>
      </c>
    </row>
    <row r="16" spans="1:17" s="301" customFormat="1" ht="36" x14ac:dyDescent="0.2">
      <c r="A16" s="17" t="s">
        <v>140</v>
      </c>
      <c r="B16" s="17" t="s">
        <v>234</v>
      </c>
      <c r="C16" s="57" t="s">
        <v>291</v>
      </c>
      <c r="D16" s="61"/>
      <c r="E16" s="61"/>
      <c r="F16" s="61"/>
      <c r="G16" s="61"/>
      <c r="H16" s="61"/>
      <c r="I16" s="61"/>
      <c r="J16" s="17" t="s">
        <v>12</v>
      </c>
      <c r="K16" s="248">
        <f>'MEMÓRIA CÁLCULO'!D13</f>
        <v>90</v>
      </c>
      <c r="L16" s="59">
        <f>Q16</f>
        <v>163.22999999999999</v>
      </c>
      <c r="M16" s="63">
        <f t="shared" ref="M16:M20" si="2">L16*K16</f>
        <v>14690.699999999999</v>
      </c>
      <c r="N16" s="62"/>
      <c r="O16" s="306">
        <v>125.18</v>
      </c>
      <c r="P16" s="302">
        <v>0.30399999999999999</v>
      </c>
      <c r="Q16" s="303">
        <f t="shared" si="1"/>
        <v>163.22999999999999</v>
      </c>
    </row>
    <row r="17" spans="1:17" s="301" customFormat="1" ht="37.5" customHeight="1" x14ac:dyDescent="0.2">
      <c r="A17" s="17" t="s">
        <v>141</v>
      </c>
      <c r="B17" s="17" t="s">
        <v>235</v>
      </c>
      <c r="C17" s="247" t="s">
        <v>236</v>
      </c>
      <c r="D17" s="61"/>
      <c r="E17" s="61"/>
      <c r="F17" s="61"/>
      <c r="G17" s="61"/>
      <c r="H17" s="61"/>
      <c r="I17" s="61"/>
      <c r="J17" s="17" t="s">
        <v>12</v>
      </c>
      <c r="K17" s="248">
        <f>'MEMÓRIA CÁLCULO'!D14</f>
        <v>512</v>
      </c>
      <c r="L17" s="59">
        <f>Q17</f>
        <v>447.42</v>
      </c>
      <c r="M17" s="63">
        <f t="shared" ref="M17" si="3">L17*K17</f>
        <v>229079.04000000001</v>
      </c>
      <c r="N17" s="62"/>
      <c r="O17" s="69">
        <v>343.11</v>
      </c>
      <c r="P17" s="302">
        <v>0.30399999999999999</v>
      </c>
      <c r="Q17" s="303">
        <f t="shared" si="1"/>
        <v>447.42</v>
      </c>
    </row>
    <row r="18" spans="1:17" s="301" customFormat="1" ht="18" customHeight="1" x14ac:dyDescent="0.2">
      <c r="A18" s="17" t="s">
        <v>142</v>
      </c>
      <c r="B18" s="17" t="s">
        <v>181</v>
      </c>
      <c r="C18" s="281" t="s">
        <v>232</v>
      </c>
      <c r="D18" s="61"/>
      <c r="E18" s="61"/>
      <c r="F18" s="61"/>
      <c r="G18" s="61"/>
      <c r="H18" s="61"/>
      <c r="I18" s="61"/>
      <c r="J18" s="17" t="s">
        <v>16</v>
      </c>
      <c r="K18" s="248">
        <f>'MEMÓRIA CÁLCULO'!D15</f>
        <v>15</v>
      </c>
      <c r="L18" s="59">
        <f>COMPOSIÇÃO!G85</f>
        <v>2158.8004314999998</v>
      </c>
      <c r="M18" s="63">
        <f t="shared" si="2"/>
        <v>32382.006472499997</v>
      </c>
      <c r="N18" s="62"/>
      <c r="O18" s="69">
        <v>0</v>
      </c>
      <c r="P18" s="302">
        <v>0.30399999999999999</v>
      </c>
      <c r="Q18" s="303">
        <f t="shared" si="1"/>
        <v>0</v>
      </c>
    </row>
    <row r="19" spans="1:17" s="301" customFormat="1" ht="18.75" customHeight="1" x14ac:dyDescent="0.2">
      <c r="A19" s="17" t="s">
        <v>143</v>
      </c>
      <c r="B19" s="17" t="s">
        <v>181</v>
      </c>
      <c r="C19" s="57" t="s">
        <v>34</v>
      </c>
      <c r="D19" s="61"/>
      <c r="E19" s="61"/>
      <c r="F19" s="61"/>
      <c r="G19" s="61"/>
      <c r="H19" s="61"/>
      <c r="I19" s="61"/>
      <c r="J19" s="17" t="s">
        <v>16</v>
      </c>
      <c r="K19" s="248">
        <f>'MEMÓRIA CÁLCULO'!D16</f>
        <v>30</v>
      </c>
      <c r="L19" s="59">
        <f>COMPOSIÇÃO!G124</f>
        <v>1393.1399999999999</v>
      </c>
      <c r="M19" s="63">
        <f t="shared" si="2"/>
        <v>41794.199999999997</v>
      </c>
      <c r="N19" s="62"/>
      <c r="O19" s="71">
        <v>0</v>
      </c>
      <c r="P19" s="302">
        <v>0.30399999999999999</v>
      </c>
      <c r="Q19" s="303">
        <f t="shared" si="1"/>
        <v>0</v>
      </c>
    </row>
    <row r="20" spans="1:17" s="301" customFormat="1" ht="24" x14ac:dyDescent="0.2">
      <c r="A20" s="17" t="s">
        <v>222</v>
      </c>
      <c r="B20" s="17" t="s">
        <v>289</v>
      </c>
      <c r="C20" s="57" t="s">
        <v>290</v>
      </c>
      <c r="D20" s="61"/>
      <c r="E20" s="61"/>
      <c r="F20" s="61"/>
      <c r="G20" s="61"/>
      <c r="H20" s="61"/>
      <c r="I20" s="61"/>
      <c r="J20" s="17" t="s">
        <v>16</v>
      </c>
      <c r="K20" s="248">
        <f>'MEMÓRIA CÁLCULO'!D17</f>
        <v>1</v>
      </c>
      <c r="L20" s="59">
        <f>Q20</f>
        <v>4434.84</v>
      </c>
      <c r="M20" s="63">
        <f t="shared" si="2"/>
        <v>4434.84</v>
      </c>
      <c r="N20" s="62"/>
      <c r="O20" s="306">
        <v>3400.95</v>
      </c>
      <c r="P20" s="302">
        <v>0.30399999999999999</v>
      </c>
      <c r="Q20" s="303">
        <f t="shared" si="1"/>
        <v>4434.84</v>
      </c>
    </row>
    <row r="21" spans="1:17" s="301" customFormat="1" ht="12.75" x14ac:dyDescent="0.2">
      <c r="A21" s="17"/>
      <c r="B21" s="17"/>
      <c r="C21" s="282" t="s">
        <v>24</v>
      </c>
      <c r="D21" s="61"/>
      <c r="E21" s="61"/>
      <c r="F21" s="61"/>
      <c r="G21" s="61"/>
      <c r="H21" s="61"/>
      <c r="I21" s="61"/>
      <c r="J21" s="17"/>
      <c r="K21" s="304"/>
      <c r="L21" s="58"/>
      <c r="M21" s="38"/>
      <c r="N21" s="305">
        <f>SUM(M15:M20)</f>
        <v>336581.12147250003</v>
      </c>
      <c r="P21" s="302">
        <v>0.30399999999999999</v>
      </c>
      <c r="Q21" s="303">
        <f t="shared" si="1"/>
        <v>0</v>
      </c>
    </row>
    <row r="22" spans="1:17" s="301" customFormat="1" ht="12.75" x14ac:dyDescent="0.2">
      <c r="A22" s="60">
        <v>3</v>
      </c>
      <c r="B22" s="60"/>
      <c r="C22" s="280" t="s">
        <v>0</v>
      </c>
      <c r="D22" s="61"/>
      <c r="E22" s="61"/>
      <c r="F22" s="61"/>
      <c r="G22" s="61"/>
      <c r="H22" s="61"/>
      <c r="I22" s="61"/>
      <c r="J22" s="17"/>
      <c r="K22" s="304"/>
      <c r="L22" s="58"/>
      <c r="M22" s="38"/>
      <c r="N22" s="62"/>
      <c r="P22" s="302">
        <v>0.30399999999999999</v>
      </c>
      <c r="Q22" s="303">
        <f t="shared" si="1"/>
        <v>0</v>
      </c>
    </row>
    <row r="23" spans="1:17" s="301" customFormat="1" ht="24" x14ac:dyDescent="0.2">
      <c r="A23" s="17" t="s">
        <v>27</v>
      </c>
      <c r="B23" s="17" t="s">
        <v>237</v>
      </c>
      <c r="C23" s="57" t="s">
        <v>258</v>
      </c>
      <c r="D23" s="283" t="s">
        <v>57</v>
      </c>
      <c r="E23" s="284">
        <v>2.94</v>
      </c>
      <c r="F23" s="61"/>
      <c r="G23" s="61"/>
      <c r="H23" s="61"/>
      <c r="I23" s="61"/>
      <c r="J23" s="17" t="s">
        <v>18</v>
      </c>
      <c r="K23" s="248">
        <f>'MEMÓRIA CÁLCULO'!D20</f>
        <v>3786.12</v>
      </c>
      <c r="L23" s="59">
        <f t="shared" ref="L23:L27" si="4">Q23</f>
        <v>2.4</v>
      </c>
      <c r="M23" s="63">
        <f>K23*L23</f>
        <v>9086.6880000000001</v>
      </c>
      <c r="N23" s="62"/>
      <c r="O23" s="69">
        <v>1.84</v>
      </c>
      <c r="P23" s="302">
        <v>0.30399999999999999</v>
      </c>
      <c r="Q23" s="303">
        <f t="shared" si="1"/>
        <v>2.4</v>
      </c>
    </row>
    <row r="24" spans="1:17" s="301" customFormat="1" ht="36" x14ac:dyDescent="0.2">
      <c r="A24" s="17" t="s">
        <v>28</v>
      </c>
      <c r="B24" s="17" t="s">
        <v>97</v>
      </c>
      <c r="C24" s="57" t="s">
        <v>95</v>
      </c>
      <c r="D24" s="61"/>
      <c r="E24" s="61"/>
      <c r="F24" s="61"/>
      <c r="G24" s="61"/>
      <c r="H24" s="61"/>
      <c r="I24" s="61"/>
      <c r="J24" s="17" t="s">
        <v>12</v>
      </c>
      <c r="K24" s="248">
        <f>'MEMÓRIA CÁLCULO'!D21</f>
        <v>320.55</v>
      </c>
      <c r="L24" s="59">
        <f t="shared" si="4"/>
        <v>64.930000000000007</v>
      </c>
      <c r="M24" s="63">
        <f t="shared" ref="M24:M27" si="5">K24*L24</f>
        <v>20813.311500000003</v>
      </c>
      <c r="N24" s="62"/>
      <c r="O24" s="307">
        <v>49.79</v>
      </c>
      <c r="P24" s="302">
        <v>0.30399999999999999</v>
      </c>
      <c r="Q24" s="303">
        <f t="shared" si="1"/>
        <v>64.930000000000007</v>
      </c>
    </row>
    <row r="25" spans="1:17" s="301" customFormat="1" ht="48" x14ac:dyDescent="0.2">
      <c r="A25" s="17" t="s">
        <v>29</v>
      </c>
      <c r="B25" s="17" t="s">
        <v>238</v>
      </c>
      <c r="C25" s="57" t="s">
        <v>239</v>
      </c>
      <c r="D25" s="61"/>
      <c r="E25" s="61"/>
      <c r="F25" s="61"/>
      <c r="G25" s="61"/>
      <c r="H25" s="61"/>
      <c r="I25" s="61"/>
      <c r="J25" s="17" t="s">
        <v>12</v>
      </c>
      <c r="K25" s="248">
        <f>'MEMÓRIA CÁLCULO'!D22</f>
        <v>801.13</v>
      </c>
      <c r="L25" s="59">
        <f t="shared" si="4"/>
        <v>60.58</v>
      </c>
      <c r="M25" s="63">
        <f t="shared" si="5"/>
        <v>48532.455399999999</v>
      </c>
      <c r="N25" s="62"/>
      <c r="O25" s="288">
        <v>46.46</v>
      </c>
      <c r="P25" s="302">
        <v>0.30399999999999999</v>
      </c>
      <c r="Q25" s="303">
        <f t="shared" si="1"/>
        <v>60.58</v>
      </c>
    </row>
    <row r="26" spans="1:17" s="301" customFormat="1" ht="24" x14ac:dyDescent="0.2">
      <c r="A26" s="17" t="s">
        <v>221</v>
      </c>
      <c r="B26" s="17" t="s">
        <v>98</v>
      </c>
      <c r="C26" s="57" t="s">
        <v>96</v>
      </c>
      <c r="D26" s="61"/>
      <c r="E26" s="61"/>
      <c r="F26" s="61"/>
      <c r="G26" s="61"/>
      <c r="H26" s="61"/>
      <c r="I26" s="61"/>
      <c r="J26" s="17" t="s">
        <v>57</v>
      </c>
      <c r="K26" s="248">
        <f>ROUND('MEMÓRIA CÁLCULO'!D23,2)</f>
        <v>3427.9</v>
      </c>
      <c r="L26" s="59">
        <f t="shared" si="4"/>
        <v>89.08</v>
      </c>
      <c r="M26" s="63">
        <f t="shared" si="5"/>
        <v>305357.33199999999</v>
      </c>
      <c r="N26" s="62"/>
      <c r="O26" s="288">
        <v>68.31</v>
      </c>
      <c r="P26" s="302">
        <v>0.30399999999999999</v>
      </c>
      <c r="Q26" s="303">
        <f t="shared" si="1"/>
        <v>89.08</v>
      </c>
    </row>
    <row r="27" spans="1:17" s="301" customFormat="1" ht="24" x14ac:dyDescent="0.2">
      <c r="A27" s="17" t="s">
        <v>240</v>
      </c>
      <c r="B27" s="17" t="s">
        <v>248</v>
      </c>
      <c r="C27" s="285" t="s">
        <v>249</v>
      </c>
      <c r="D27" s="61"/>
      <c r="E27" s="61"/>
      <c r="F27" s="61"/>
      <c r="G27" s="61"/>
      <c r="H27" s="61"/>
      <c r="I27" s="61"/>
      <c r="J27" s="17" t="s">
        <v>127</v>
      </c>
      <c r="K27" s="248">
        <f>'MEMÓRIA CÁLCULO'!D24</f>
        <v>26.69</v>
      </c>
      <c r="L27" s="59">
        <f t="shared" si="4"/>
        <v>413.51</v>
      </c>
      <c r="M27" s="63">
        <f t="shared" si="5"/>
        <v>11036.581900000001</v>
      </c>
      <c r="N27" s="62"/>
      <c r="O27" s="288">
        <v>317.11</v>
      </c>
      <c r="P27" s="302">
        <v>0.30399999999999999</v>
      </c>
      <c r="Q27" s="303">
        <f t="shared" si="1"/>
        <v>413.51</v>
      </c>
    </row>
    <row r="28" spans="1:17" s="301" customFormat="1" ht="12.75" x14ac:dyDescent="0.2">
      <c r="A28" s="17"/>
      <c r="B28" s="17"/>
      <c r="C28" s="282" t="s">
        <v>24</v>
      </c>
      <c r="D28" s="61"/>
      <c r="E28" s="61"/>
      <c r="F28" s="61"/>
      <c r="G28" s="61"/>
      <c r="H28" s="61"/>
      <c r="I28" s="61"/>
      <c r="J28" s="17"/>
      <c r="K28" s="308"/>
      <c r="L28" s="58"/>
      <c r="M28" s="38"/>
      <c r="N28" s="305">
        <f>SUM(M23:M27)</f>
        <v>394826.3688</v>
      </c>
      <c r="P28" s="302">
        <v>0.30399999999999999</v>
      </c>
      <c r="Q28" s="303">
        <f t="shared" si="1"/>
        <v>0</v>
      </c>
    </row>
    <row r="29" spans="1:17" s="301" customFormat="1" ht="12.75" x14ac:dyDescent="0.2">
      <c r="A29" s="60">
        <v>4</v>
      </c>
      <c r="B29" s="60"/>
      <c r="C29" s="280" t="s">
        <v>241</v>
      </c>
      <c r="D29" s="61"/>
      <c r="E29" s="61"/>
      <c r="F29" s="61"/>
      <c r="G29" s="61"/>
      <c r="H29" s="61"/>
      <c r="I29" s="61"/>
      <c r="J29" s="17"/>
      <c r="K29" s="308"/>
      <c r="L29" s="58"/>
      <c r="M29" s="38"/>
      <c r="N29" s="305"/>
      <c r="P29" s="302">
        <v>0.30399999999999999</v>
      </c>
      <c r="Q29" s="303">
        <f t="shared" si="1"/>
        <v>0</v>
      </c>
    </row>
    <row r="30" spans="1:17" s="301" customFormat="1" ht="12.75" x14ac:dyDescent="0.2">
      <c r="A30" s="17" t="s">
        <v>210</v>
      </c>
      <c r="B30" s="286" t="s">
        <v>181</v>
      </c>
      <c r="C30" s="287" t="s">
        <v>242</v>
      </c>
      <c r="D30" s="245" t="s">
        <v>243</v>
      </c>
      <c r="E30" s="245">
        <f>'[1]MEM. CÁLCULO'!J34</f>
        <v>329.28</v>
      </c>
      <c r="F30" s="59">
        <f>ROUND(H30+(H30*I30),2)</f>
        <v>18.03</v>
      </c>
      <c r="G30" s="245">
        <f>F30*E30</f>
        <v>5936.9183999999996</v>
      </c>
      <c r="H30" s="69">
        <v>18.03</v>
      </c>
      <c r="I30" s="61"/>
      <c r="J30" s="245" t="s">
        <v>243</v>
      </c>
      <c r="K30" s="249">
        <f>'MEMÓRIA CÁLCULO'!D26  'MEMÓRIA CÁLCULO'!D26</f>
        <v>115.41</v>
      </c>
      <c r="L30" s="59">
        <f>COMPOSIÇÃO!G167</f>
        <v>26.630000000000003</v>
      </c>
      <c r="M30" s="63">
        <f t="shared" ref="M30:M31" si="6">K30*L30</f>
        <v>3073.3683000000001</v>
      </c>
      <c r="N30" s="250"/>
      <c r="O30" s="69"/>
      <c r="P30" s="302">
        <v>0.30399999999999999</v>
      </c>
      <c r="Q30" s="303">
        <f t="shared" si="1"/>
        <v>0</v>
      </c>
    </row>
    <row r="31" spans="1:17" s="301" customFormat="1" ht="12.75" x14ac:dyDescent="0.2">
      <c r="A31" s="17" t="s">
        <v>244</v>
      </c>
      <c r="B31" s="17" t="s">
        <v>181</v>
      </c>
      <c r="C31" s="287" t="s">
        <v>245</v>
      </c>
      <c r="D31" s="245" t="s">
        <v>243</v>
      </c>
      <c r="E31" s="245">
        <f>'[1]MEM. CÁLCULO'!J35</f>
        <v>67.36</v>
      </c>
      <c r="F31" s="59">
        <f>ROUND(H31+(H31*I31),2)</f>
        <v>670.2</v>
      </c>
      <c r="G31" s="245">
        <f>F31*E31</f>
        <v>45144.672000000006</v>
      </c>
      <c r="H31" s="288">
        <v>670.2</v>
      </c>
      <c r="I31" s="61"/>
      <c r="J31" s="245" t="s">
        <v>243</v>
      </c>
      <c r="K31" s="249">
        <f>ROUND('MEMÓRIA CÁLCULO'!D27,2)</f>
        <v>2.2799999999999998</v>
      </c>
      <c r="L31" s="59">
        <f>COMPOSIÇÃO!G207</f>
        <v>669.06000000000006</v>
      </c>
      <c r="M31" s="63">
        <f t="shared" si="6"/>
        <v>1525.4567999999999</v>
      </c>
      <c r="N31" s="250"/>
      <c r="O31" s="288"/>
      <c r="P31" s="302">
        <v>0.30399999999999999</v>
      </c>
      <c r="Q31" s="303">
        <f t="shared" si="1"/>
        <v>0</v>
      </c>
    </row>
    <row r="32" spans="1:17" s="301" customFormat="1" ht="12.75" x14ac:dyDescent="0.2">
      <c r="A32" s="17"/>
      <c r="B32" s="17"/>
      <c r="C32" s="282" t="s">
        <v>24</v>
      </c>
      <c r="D32" s="61"/>
      <c r="E32" s="61"/>
      <c r="F32" s="61"/>
      <c r="G32" s="61"/>
      <c r="H32" s="61"/>
      <c r="I32" s="61"/>
      <c r="J32" s="17"/>
      <c r="K32" s="308"/>
      <c r="L32" s="58"/>
      <c r="M32" s="38"/>
      <c r="N32" s="305">
        <f>SUM(M30:M31)</f>
        <v>4598.8251</v>
      </c>
      <c r="P32" s="291"/>
      <c r="Q32" s="303">
        <f t="shared" si="1"/>
        <v>0</v>
      </c>
    </row>
    <row r="33" spans="1:17" s="301" customFormat="1" ht="12.75" x14ac:dyDescent="0.2">
      <c r="A33" s="60">
        <v>4</v>
      </c>
      <c r="B33" s="17"/>
      <c r="C33" s="289" t="s">
        <v>209</v>
      </c>
      <c r="D33" s="61"/>
      <c r="E33" s="61"/>
      <c r="F33" s="61"/>
      <c r="G33" s="61"/>
      <c r="H33" s="61"/>
      <c r="I33" s="61"/>
      <c r="J33" s="17"/>
      <c r="K33" s="308"/>
      <c r="L33" s="58"/>
      <c r="M33" s="38"/>
      <c r="N33" s="305"/>
      <c r="P33" s="291"/>
    </row>
    <row r="34" spans="1:17" s="301" customFormat="1" ht="12.75" x14ac:dyDescent="0.2">
      <c r="A34" s="17" t="s">
        <v>210</v>
      </c>
      <c r="B34" s="17" t="s">
        <v>211</v>
      </c>
      <c r="C34" s="285" t="s">
        <v>190</v>
      </c>
      <c r="D34" s="61"/>
      <c r="E34" s="61"/>
      <c r="F34" s="61"/>
      <c r="G34" s="61"/>
      <c r="H34" s="61"/>
      <c r="I34" s="61"/>
      <c r="J34" s="17" t="s">
        <v>16</v>
      </c>
      <c r="K34" s="308">
        <v>1</v>
      </c>
      <c r="L34" s="59">
        <f>'CPA- ADM LOCAL'!K28</f>
        <v>32275.43</v>
      </c>
      <c r="M34" s="63">
        <f>L34*K34</f>
        <v>32275.43</v>
      </c>
      <c r="N34" s="305"/>
      <c r="P34" s="291"/>
    </row>
    <row r="35" spans="1:17" s="301" customFormat="1" ht="12.75" x14ac:dyDescent="0.2">
      <c r="A35" s="17"/>
      <c r="B35" s="17"/>
      <c r="C35" s="282"/>
      <c r="D35" s="61"/>
      <c r="E35" s="61"/>
      <c r="F35" s="61"/>
      <c r="G35" s="61"/>
      <c r="H35" s="61"/>
      <c r="I35" s="61"/>
      <c r="J35" s="17"/>
      <c r="K35" s="308"/>
      <c r="L35" s="58"/>
      <c r="M35" s="38"/>
      <c r="N35" s="305">
        <f>SUM(M34)</f>
        <v>32275.43</v>
      </c>
      <c r="O35" s="303">
        <f>N37-N35</f>
        <v>752035.63537250005</v>
      </c>
      <c r="P35" s="309">
        <v>0.05</v>
      </c>
      <c r="Q35" s="303">
        <f>P35*O35</f>
        <v>37601.781768625005</v>
      </c>
    </row>
    <row r="36" spans="1:17" s="301" customFormat="1" ht="12.75" x14ac:dyDescent="0.2">
      <c r="A36" s="17"/>
      <c r="B36" s="17"/>
      <c r="C36" s="280"/>
      <c r="D36" s="61"/>
      <c r="E36" s="61"/>
      <c r="F36" s="61"/>
      <c r="G36" s="61"/>
      <c r="H36" s="61"/>
      <c r="I36" s="61"/>
      <c r="J36" s="17"/>
      <c r="K36" s="308"/>
      <c r="L36" s="58"/>
      <c r="M36" s="38"/>
      <c r="N36" s="62"/>
      <c r="P36" s="291"/>
    </row>
    <row r="37" spans="1:17" s="301" customFormat="1" x14ac:dyDescent="0.2">
      <c r="A37" s="310"/>
      <c r="B37" s="310"/>
      <c r="C37" s="311" t="s">
        <v>305</v>
      </c>
      <c r="D37" s="312"/>
      <c r="E37" s="312"/>
      <c r="F37" s="312"/>
      <c r="G37" s="312"/>
      <c r="H37" s="312"/>
      <c r="I37" s="312"/>
      <c r="J37" s="310"/>
      <c r="K37" s="313"/>
      <c r="L37" s="314"/>
      <c r="M37" s="315"/>
      <c r="N37" s="316">
        <f>N12+N21+N28+N35+N32</f>
        <v>784311.0653725001</v>
      </c>
      <c r="O37" s="76">
        <v>506000</v>
      </c>
      <c r="P37" s="317"/>
    </row>
    <row r="38" spans="1:17" s="301" customFormat="1" ht="12.75" x14ac:dyDescent="0.2">
      <c r="A38" s="361"/>
      <c r="B38" s="361"/>
      <c r="C38" s="361"/>
      <c r="D38" s="318"/>
      <c r="E38" s="318"/>
      <c r="F38" s="318"/>
      <c r="G38" s="318"/>
      <c r="H38" s="318"/>
      <c r="I38" s="318"/>
      <c r="J38" s="319"/>
      <c r="K38" s="320"/>
      <c r="L38" s="321"/>
      <c r="M38" s="322"/>
      <c r="N38" s="323"/>
      <c r="O38" s="303">
        <f>O37-N37</f>
        <v>-278311.0653725001</v>
      </c>
      <c r="P38" s="291"/>
    </row>
    <row r="39" spans="1:17" s="301" customFormat="1" ht="12.75" x14ac:dyDescent="0.2">
      <c r="A39" s="361" t="s">
        <v>259</v>
      </c>
      <c r="B39" s="361"/>
      <c r="C39" s="361"/>
      <c r="D39" s="318"/>
      <c r="E39" s="318"/>
      <c r="F39" s="318"/>
      <c r="G39" s="318"/>
      <c r="H39" s="318"/>
      <c r="I39" s="318"/>
      <c r="J39" s="319"/>
      <c r="K39" s="320"/>
      <c r="L39" s="321"/>
      <c r="M39" s="322"/>
      <c r="N39" s="323"/>
      <c r="P39" s="291"/>
    </row>
    <row r="40" spans="1:17" s="301" customFormat="1" ht="12.75" x14ac:dyDescent="0.2">
      <c r="A40" s="324"/>
      <c r="B40" s="324"/>
      <c r="C40" s="324"/>
      <c r="D40" s="318"/>
      <c r="E40" s="318"/>
      <c r="F40" s="318"/>
      <c r="G40" s="318"/>
      <c r="H40" s="318"/>
      <c r="I40" s="318"/>
      <c r="J40" s="319"/>
      <c r="K40" s="320"/>
      <c r="L40" s="321"/>
      <c r="M40" s="322"/>
      <c r="N40" s="323"/>
      <c r="P40" s="291"/>
    </row>
    <row r="41" spans="1:17" s="301" customFormat="1" ht="12.75" x14ac:dyDescent="0.2">
      <c r="A41" s="319"/>
      <c r="B41" s="319"/>
      <c r="C41" s="325" t="s">
        <v>36</v>
      </c>
      <c r="D41" s="318"/>
      <c r="E41" s="318"/>
      <c r="F41" s="318"/>
      <c r="G41" s="318"/>
      <c r="H41" s="318"/>
      <c r="I41" s="318"/>
      <c r="J41" s="319"/>
      <c r="K41" s="320"/>
      <c r="L41" s="360" t="s">
        <v>177</v>
      </c>
      <c r="M41" s="360"/>
      <c r="N41" s="360"/>
      <c r="O41" s="303">
        <v>507812</v>
      </c>
      <c r="P41" s="291"/>
    </row>
    <row r="42" spans="1:17" s="301" customFormat="1" ht="12.75" x14ac:dyDescent="0.2">
      <c r="A42" s="319"/>
      <c r="B42" s="319"/>
      <c r="C42" s="325" t="s">
        <v>37</v>
      </c>
      <c r="D42" s="318"/>
      <c r="E42" s="318"/>
      <c r="F42" s="318"/>
      <c r="G42" s="318"/>
      <c r="H42" s="318"/>
      <c r="I42" s="318"/>
      <c r="J42" s="319"/>
      <c r="K42" s="320"/>
      <c r="L42" s="360" t="s">
        <v>15</v>
      </c>
      <c r="M42" s="360"/>
      <c r="N42" s="360"/>
      <c r="O42" s="303">
        <f>N37-O41</f>
        <v>276499.0653725001</v>
      </c>
      <c r="P42" s="291"/>
    </row>
    <row r="43" spans="1:17" s="301" customFormat="1" x14ac:dyDescent="0.25">
      <c r="A43" s="326"/>
      <c r="B43" s="326"/>
      <c r="C43" s="327"/>
      <c r="J43" s="326"/>
      <c r="K43" s="328"/>
      <c r="L43" s="329"/>
      <c r="M43" s="330"/>
      <c r="N43" s="331"/>
      <c r="P43" s="291"/>
    </row>
    <row r="44" spans="1:17" s="301" customFormat="1" x14ac:dyDescent="0.25">
      <c r="A44" s="326"/>
      <c r="B44" s="326"/>
      <c r="C44" s="327"/>
      <c r="J44" s="326"/>
      <c r="K44" s="328"/>
      <c r="L44" s="329"/>
      <c r="M44" s="330"/>
      <c r="N44" s="331"/>
      <c r="P44" s="291"/>
    </row>
    <row r="45" spans="1:17" s="301" customFormat="1" x14ac:dyDescent="0.25">
      <c r="A45" s="326"/>
      <c r="B45" s="326"/>
      <c r="C45" s="327"/>
      <c r="J45" s="326"/>
      <c r="K45" s="328"/>
      <c r="L45" s="329"/>
      <c r="M45" s="330"/>
      <c r="N45" s="331"/>
      <c r="P45" s="291"/>
    </row>
    <row r="46" spans="1:17" s="301" customFormat="1" x14ac:dyDescent="0.25">
      <c r="A46" s="326"/>
      <c r="B46" s="326"/>
      <c r="C46" s="332"/>
      <c r="J46" s="326"/>
      <c r="K46" s="328"/>
      <c r="L46" s="329"/>
      <c r="M46" s="330"/>
      <c r="N46" s="331">
        <f>506560.14*5%</f>
        <v>25328.007000000001</v>
      </c>
      <c r="P46" s="291"/>
    </row>
    <row r="47" spans="1:17" s="301" customFormat="1" ht="55.5" customHeight="1" x14ac:dyDescent="0.25">
      <c r="A47" s="326"/>
      <c r="B47" s="326"/>
      <c r="C47" s="332"/>
      <c r="J47" s="326"/>
      <c r="K47" s="328"/>
      <c r="L47" s="329"/>
      <c r="M47" s="330"/>
      <c r="N47" s="331"/>
      <c r="P47" s="291"/>
    </row>
    <row r="48" spans="1:17" s="301" customFormat="1" x14ac:dyDescent="0.25">
      <c r="A48" s="326"/>
      <c r="B48" s="326"/>
      <c r="C48" s="332"/>
      <c r="J48" s="326"/>
      <c r="K48" s="328"/>
      <c r="L48" s="329"/>
      <c r="M48" s="330"/>
      <c r="N48" s="331"/>
      <c r="P48" s="291"/>
    </row>
    <row r="49" spans="1:16" s="301" customFormat="1" x14ac:dyDescent="0.25">
      <c r="A49" s="326"/>
      <c r="B49" s="326"/>
      <c r="C49" s="332"/>
      <c r="J49" s="326"/>
      <c r="K49" s="328"/>
      <c r="L49" s="329"/>
      <c r="M49" s="330"/>
      <c r="N49" s="331"/>
      <c r="P49" s="291"/>
    </row>
    <row r="50" spans="1:16" s="301" customFormat="1" x14ac:dyDescent="0.25">
      <c r="A50" s="326"/>
      <c r="B50" s="326"/>
      <c r="C50" s="332"/>
      <c r="J50" s="326"/>
      <c r="K50" s="328"/>
      <c r="L50" s="329"/>
      <c r="M50" s="330"/>
      <c r="N50" s="331"/>
      <c r="P50" s="291"/>
    </row>
    <row r="51" spans="1:16" s="301" customFormat="1" x14ac:dyDescent="0.25">
      <c r="A51" s="326"/>
      <c r="B51" s="326"/>
      <c r="C51" s="332"/>
      <c r="J51" s="326"/>
      <c r="K51" s="328"/>
      <c r="L51" s="329"/>
      <c r="M51" s="330"/>
      <c r="N51" s="331"/>
      <c r="P51" s="291"/>
    </row>
    <row r="52" spans="1:16" s="301" customFormat="1" x14ac:dyDescent="0.25">
      <c r="A52" s="326"/>
      <c r="B52" s="326"/>
      <c r="C52" s="332"/>
      <c r="J52" s="326"/>
      <c r="K52" s="328"/>
      <c r="L52" s="329"/>
      <c r="M52" s="330"/>
      <c r="N52" s="331"/>
      <c r="P52" s="291"/>
    </row>
    <row r="53" spans="1:16" s="301" customFormat="1" x14ac:dyDescent="0.25">
      <c r="A53" s="326"/>
      <c r="B53" s="326"/>
      <c r="C53" s="327"/>
      <c r="J53" s="326"/>
      <c r="K53" s="328"/>
      <c r="L53" s="329"/>
      <c r="M53" s="330"/>
      <c r="N53" s="331"/>
      <c r="P53" s="291"/>
    </row>
    <row r="54" spans="1:16" s="301" customFormat="1" x14ac:dyDescent="0.25">
      <c r="A54" s="326"/>
      <c r="B54" s="326"/>
      <c r="C54" s="327"/>
      <c r="J54" s="326"/>
      <c r="K54" s="328"/>
      <c r="L54" s="329"/>
      <c r="M54" s="330"/>
      <c r="N54" s="331"/>
      <c r="P54" s="291"/>
    </row>
    <row r="55" spans="1:16" s="301" customFormat="1" x14ac:dyDescent="0.25">
      <c r="A55" s="326"/>
      <c r="B55" s="326"/>
      <c r="C55" s="333"/>
      <c r="J55" s="326"/>
      <c r="K55" s="328"/>
      <c r="L55" s="329"/>
      <c r="M55" s="330"/>
      <c r="N55" s="331"/>
      <c r="P55" s="291"/>
    </row>
    <row r="56" spans="1:16" s="301" customFormat="1" x14ac:dyDescent="0.25">
      <c r="A56" s="326"/>
      <c r="B56" s="326"/>
      <c r="C56" s="332"/>
      <c r="J56" s="326"/>
      <c r="K56" s="328"/>
      <c r="L56" s="329"/>
      <c r="M56" s="330"/>
      <c r="N56" s="331"/>
      <c r="P56" s="291"/>
    </row>
    <row r="57" spans="1:16" s="301" customFormat="1" x14ac:dyDescent="0.25">
      <c r="A57" s="334"/>
      <c r="B57" s="334"/>
      <c r="C57" s="334"/>
      <c r="J57" s="326"/>
      <c r="K57" s="328"/>
      <c r="L57" s="329"/>
      <c r="M57" s="330"/>
      <c r="N57" s="331"/>
      <c r="P57" s="291"/>
    </row>
    <row r="58" spans="1:16" s="301" customFormat="1" x14ac:dyDescent="0.25">
      <c r="A58" s="326"/>
      <c r="B58" s="326"/>
      <c r="C58" s="332"/>
      <c r="J58" s="326"/>
      <c r="K58" s="328"/>
      <c r="L58" s="329"/>
      <c r="M58" s="330"/>
      <c r="N58" s="331"/>
      <c r="P58" s="291"/>
    </row>
    <row r="59" spans="1:16" x14ac:dyDescent="0.25">
      <c r="A59" s="326"/>
      <c r="B59" s="326"/>
      <c r="C59" s="332"/>
      <c r="D59" s="301"/>
      <c r="E59" s="301"/>
      <c r="F59" s="301"/>
      <c r="G59" s="301"/>
      <c r="H59" s="301"/>
      <c r="I59" s="301"/>
      <c r="J59" s="326"/>
      <c r="K59" s="328"/>
      <c r="M59" s="330"/>
      <c r="N59" s="331"/>
    </row>
    <row r="60" spans="1:16" x14ac:dyDescent="0.25">
      <c r="A60" s="326"/>
      <c r="B60" s="326"/>
      <c r="C60" s="332"/>
      <c r="D60" s="301"/>
      <c r="E60" s="301"/>
      <c r="F60" s="301"/>
      <c r="G60" s="301"/>
      <c r="H60" s="301"/>
      <c r="I60" s="301"/>
      <c r="J60" s="326"/>
      <c r="K60" s="328"/>
      <c r="M60" s="330"/>
      <c r="N60" s="331"/>
    </row>
    <row r="61" spans="1:16" x14ac:dyDescent="0.25">
      <c r="A61" s="326"/>
      <c r="B61" s="326"/>
      <c r="C61" s="332"/>
      <c r="D61" s="301"/>
      <c r="E61" s="301"/>
      <c r="F61" s="301"/>
      <c r="G61" s="301"/>
      <c r="H61" s="301"/>
      <c r="I61" s="301"/>
      <c r="J61" s="326"/>
      <c r="K61" s="328"/>
      <c r="M61" s="330"/>
      <c r="N61" s="331"/>
    </row>
    <row r="62" spans="1:16" x14ac:dyDescent="0.25">
      <c r="A62" s="326"/>
      <c r="B62" s="326"/>
      <c r="C62" s="327"/>
      <c r="D62" s="301"/>
      <c r="E62" s="301"/>
      <c r="F62" s="301"/>
      <c r="G62" s="301"/>
      <c r="H62" s="301"/>
      <c r="I62" s="301"/>
      <c r="J62" s="326"/>
      <c r="K62" s="328"/>
      <c r="M62" s="330"/>
      <c r="N62" s="331"/>
    </row>
    <row r="63" spans="1:16" x14ac:dyDescent="0.25">
      <c r="A63" s="326"/>
      <c r="B63" s="326"/>
      <c r="C63" s="327"/>
      <c r="D63" s="301"/>
      <c r="E63" s="301"/>
      <c r="F63" s="301"/>
      <c r="G63" s="301"/>
      <c r="H63" s="301"/>
      <c r="I63" s="301"/>
      <c r="J63" s="326"/>
      <c r="K63" s="328"/>
      <c r="M63" s="330"/>
      <c r="N63" s="331"/>
    </row>
    <row r="64" spans="1:16" x14ac:dyDescent="0.25">
      <c r="A64" s="326"/>
      <c r="B64" s="326"/>
      <c r="C64" s="333"/>
      <c r="D64" s="301"/>
      <c r="E64" s="301"/>
      <c r="F64" s="301"/>
      <c r="G64" s="301"/>
      <c r="H64" s="301"/>
      <c r="I64" s="301"/>
      <c r="J64" s="326"/>
      <c r="K64" s="328"/>
      <c r="M64" s="330"/>
      <c r="N64" s="331"/>
    </row>
    <row r="65" spans="1:14" x14ac:dyDescent="0.25">
      <c r="A65" s="326"/>
      <c r="B65" s="326"/>
      <c r="C65" s="332"/>
      <c r="D65" s="301"/>
      <c r="E65" s="301"/>
      <c r="F65" s="301"/>
      <c r="G65" s="301"/>
      <c r="H65" s="301"/>
      <c r="I65" s="301"/>
      <c r="J65" s="326"/>
      <c r="K65" s="328"/>
      <c r="M65" s="330"/>
      <c r="N65" s="331"/>
    </row>
    <row r="66" spans="1:14" x14ac:dyDescent="0.25">
      <c r="A66" s="334"/>
      <c r="B66" s="334"/>
      <c r="C66" s="334"/>
      <c r="D66" s="301"/>
      <c r="E66" s="301"/>
      <c r="F66" s="301"/>
      <c r="G66" s="301"/>
      <c r="H66" s="301"/>
      <c r="I66" s="301"/>
      <c r="J66" s="326"/>
      <c r="K66" s="328"/>
      <c r="M66" s="330"/>
      <c r="N66" s="331"/>
    </row>
    <row r="67" spans="1:14" x14ac:dyDescent="0.25">
      <c r="A67" s="326"/>
      <c r="B67" s="326"/>
      <c r="C67" s="332"/>
      <c r="D67" s="301"/>
      <c r="E67" s="301"/>
      <c r="F67" s="301"/>
      <c r="G67" s="301"/>
      <c r="H67" s="301"/>
      <c r="I67" s="301"/>
      <c r="J67" s="326"/>
      <c r="K67" s="328"/>
      <c r="M67" s="330"/>
      <c r="N67" s="331"/>
    </row>
    <row r="68" spans="1:14" x14ac:dyDescent="0.25">
      <c r="A68" s="326"/>
      <c r="B68" s="326"/>
      <c r="C68" s="332"/>
      <c r="D68" s="301"/>
      <c r="E68" s="301"/>
      <c r="F68" s="301"/>
      <c r="G68" s="301"/>
      <c r="H68" s="301"/>
      <c r="I68" s="301"/>
      <c r="J68" s="326"/>
      <c r="K68" s="328"/>
      <c r="M68" s="330"/>
      <c r="N68" s="331"/>
    </row>
    <row r="69" spans="1:14" x14ac:dyDescent="0.25">
      <c r="A69" s="326"/>
      <c r="B69" s="326"/>
      <c r="C69" s="327"/>
      <c r="D69" s="301"/>
      <c r="E69" s="301"/>
      <c r="F69" s="301"/>
      <c r="G69" s="301"/>
      <c r="H69" s="301"/>
      <c r="I69" s="301"/>
      <c r="J69" s="326"/>
      <c r="K69" s="328"/>
      <c r="M69" s="330"/>
      <c r="N69" s="331"/>
    </row>
    <row r="70" spans="1:14" x14ac:dyDescent="0.25">
      <c r="A70" s="326"/>
      <c r="B70" s="326"/>
      <c r="C70" s="327"/>
      <c r="D70" s="301"/>
      <c r="E70" s="301"/>
      <c r="F70" s="301"/>
      <c r="G70" s="301"/>
      <c r="H70" s="301"/>
      <c r="I70" s="301"/>
      <c r="J70" s="326"/>
      <c r="K70" s="328"/>
      <c r="M70" s="330"/>
      <c r="N70" s="331"/>
    </row>
    <row r="71" spans="1:14" x14ac:dyDescent="0.25">
      <c r="A71" s="326"/>
      <c r="B71" s="326"/>
      <c r="C71" s="327"/>
      <c r="D71" s="301"/>
      <c r="E71" s="301"/>
      <c r="F71" s="301"/>
      <c r="G71" s="301"/>
      <c r="H71" s="301"/>
      <c r="I71" s="301"/>
      <c r="J71" s="326"/>
      <c r="K71" s="328"/>
      <c r="M71" s="330"/>
      <c r="N71" s="331"/>
    </row>
    <row r="72" spans="1:14" x14ac:dyDescent="0.25">
      <c r="A72" s="326"/>
      <c r="B72" s="326"/>
      <c r="C72" s="327"/>
      <c r="D72" s="301"/>
      <c r="E72" s="301"/>
      <c r="F72" s="301"/>
      <c r="G72" s="301"/>
      <c r="H72" s="301"/>
      <c r="I72" s="301"/>
      <c r="J72" s="326"/>
      <c r="K72" s="328"/>
      <c r="M72" s="330"/>
      <c r="N72" s="331"/>
    </row>
    <row r="73" spans="1:14" x14ac:dyDescent="0.25">
      <c r="A73" s="326"/>
      <c r="B73" s="326"/>
      <c r="C73" s="333"/>
      <c r="D73" s="301"/>
      <c r="E73" s="301"/>
      <c r="F73" s="301"/>
      <c r="G73" s="301"/>
      <c r="H73" s="301"/>
      <c r="I73" s="301"/>
      <c r="J73" s="326"/>
      <c r="K73" s="328"/>
      <c r="M73" s="330"/>
      <c r="N73" s="331"/>
    </row>
    <row r="74" spans="1:14" x14ac:dyDescent="0.25">
      <c r="A74" s="326"/>
      <c r="B74" s="326"/>
      <c r="C74" s="332"/>
      <c r="D74" s="301"/>
      <c r="E74" s="301"/>
      <c r="F74" s="301"/>
      <c r="G74" s="301"/>
      <c r="H74" s="301"/>
      <c r="I74" s="301"/>
      <c r="J74" s="326"/>
      <c r="K74" s="328"/>
      <c r="M74" s="330"/>
      <c r="N74" s="331"/>
    </row>
    <row r="75" spans="1:14" x14ac:dyDescent="0.25">
      <c r="A75" s="334"/>
      <c r="B75" s="334"/>
      <c r="C75" s="334"/>
      <c r="D75" s="301"/>
      <c r="E75" s="301"/>
      <c r="F75" s="301"/>
      <c r="G75" s="301"/>
      <c r="H75" s="301"/>
      <c r="I75" s="301"/>
      <c r="J75" s="326"/>
      <c r="K75" s="328"/>
      <c r="M75" s="330"/>
      <c r="N75" s="331"/>
    </row>
    <row r="76" spans="1:14" x14ac:dyDescent="0.25">
      <c r="A76" s="326"/>
      <c r="B76" s="326"/>
      <c r="C76" s="332"/>
      <c r="D76" s="301"/>
      <c r="E76" s="301"/>
      <c r="F76" s="301"/>
      <c r="G76" s="301"/>
      <c r="H76" s="301"/>
      <c r="I76" s="301"/>
      <c r="J76" s="326"/>
      <c r="K76" s="328"/>
      <c r="M76" s="330"/>
      <c r="N76" s="331"/>
    </row>
    <row r="77" spans="1:14" x14ac:dyDescent="0.25">
      <c r="A77" s="326"/>
      <c r="B77" s="326"/>
      <c r="C77" s="333"/>
      <c r="D77" s="301"/>
      <c r="E77" s="301"/>
      <c r="F77" s="301"/>
      <c r="G77" s="301"/>
      <c r="H77" s="301"/>
      <c r="I77" s="301"/>
      <c r="J77" s="326"/>
      <c r="K77" s="328"/>
      <c r="M77" s="330"/>
      <c r="N77" s="331"/>
    </row>
    <row r="78" spans="1:14" x14ac:dyDescent="0.25">
      <c r="A78" s="326"/>
      <c r="B78" s="326"/>
      <c r="C78" s="332"/>
      <c r="D78" s="301"/>
      <c r="E78" s="301"/>
      <c r="F78" s="301"/>
      <c r="G78" s="301"/>
      <c r="H78" s="301"/>
      <c r="I78" s="301"/>
      <c r="J78" s="326"/>
      <c r="K78" s="328"/>
      <c r="M78" s="330"/>
      <c r="N78" s="331"/>
    </row>
    <row r="79" spans="1:14" x14ac:dyDescent="0.25">
      <c r="A79" s="334"/>
      <c r="B79" s="334"/>
      <c r="C79" s="335"/>
      <c r="D79" s="301"/>
      <c r="E79" s="301"/>
      <c r="F79" s="301"/>
      <c r="G79" s="301"/>
      <c r="H79" s="301"/>
      <c r="I79" s="301"/>
      <c r="J79" s="326"/>
      <c r="K79" s="328"/>
      <c r="M79" s="330"/>
      <c r="N79" s="331"/>
    </row>
    <row r="80" spans="1:14" x14ac:dyDescent="0.25">
      <c r="J80" s="336"/>
      <c r="K80" s="337"/>
    </row>
  </sheetData>
  <mergeCells count="17">
    <mergeCell ref="L42:N42"/>
    <mergeCell ref="A38:C38"/>
    <mergeCell ref="L41:N41"/>
    <mergeCell ref="C7:I8"/>
    <mergeCell ref="J7:J8"/>
    <mergeCell ref="K7:K8"/>
    <mergeCell ref="A39:C39"/>
    <mergeCell ref="A1:N2"/>
    <mergeCell ref="A3:N3"/>
    <mergeCell ref="L7:N7"/>
    <mergeCell ref="L4:N4"/>
    <mergeCell ref="A7:A8"/>
    <mergeCell ref="B7:B8"/>
    <mergeCell ref="B4:K4"/>
    <mergeCell ref="B5:K5"/>
    <mergeCell ref="A6:N6"/>
    <mergeCell ref="L5:M5"/>
  </mergeCells>
  <phoneticPr fontId="0" type="noConversion"/>
  <printOptions horizontalCentered="1"/>
  <pageMargins left="0.25" right="0.25" top="0.75" bottom="0.75" header="0.3" footer="0.3"/>
  <pageSetup paperSize="9" scale="91" fitToHeight="0" orientation="landscape" horizontalDpi="4294967295" verticalDpi="300" r:id="rId1"/>
  <headerFooter alignWithMargins="0">
    <oddHeader>Página &amp;P de &amp;N</oddHeader>
  </headerFooter>
  <rowBreaks count="1" manualBreakCount="1">
    <brk id="21"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59"/>
  <sheetViews>
    <sheetView zoomScaleNormal="100" zoomScaleSheetLayoutView="100" workbookViewId="0">
      <selection activeCell="B12" sqref="B12"/>
    </sheetView>
  </sheetViews>
  <sheetFormatPr defaultColWidth="9.140625" defaultRowHeight="14.25" x14ac:dyDescent="0.2"/>
  <cols>
    <col min="1" max="1" width="9.140625" style="1"/>
    <col min="2" max="2" width="62.7109375" style="1" customWidth="1"/>
    <col min="3" max="3" width="9.140625" style="14"/>
    <col min="4" max="4" width="10.5703125" style="48" customWidth="1"/>
    <col min="5" max="5" width="58.42578125" style="3" customWidth="1"/>
    <col min="6" max="16384" width="9.140625" style="1"/>
  </cols>
  <sheetData>
    <row r="1" spans="1:17" ht="35.25" customHeight="1" x14ac:dyDescent="0.2">
      <c r="A1" s="363" t="s">
        <v>86</v>
      </c>
      <c r="B1" s="364"/>
      <c r="C1" s="364"/>
      <c r="D1" s="364"/>
      <c r="E1" s="365"/>
      <c r="Q1" s="1">
        <v>29</v>
      </c>
    </row>
    <row r="2" spans="1:17" ht="27.75" customHeight="1" x14ac:dyDescent="0.2">
      <c r="A2" s="366" t="s">
        <v>17</v>
      </c>
      <c r="B2" s="367"/>
      <c r="C2" s="367"/>
      <c r="D2" s="367"/>
      <c r="E2" s="368"/>
      <c r="Q2" s="1">
        <v>56.5</v>
      </c>
    </row>
    <row r="3" spans="1:17" s="2" customFormat="1" ht="15" customHeight="1" x14ac:dyDescent="0.2">
      <c r="A3" s="15" t="s">
        <v>21</v>
      </c>
      <c r="B3" s="370" t="str">
        <f>PLANILHA!B4</f>
        <v xml:space="preserve"> PROJETO PARA PAVIMENTAÇÃO EM PAV'S E DRENAGEM NA ESTRADA QUE LIGA RICHMOND A SÃO CARLOS</v>
      </c>
      <c r="C3" s="370"/>
      <c r="D3" s="370"/>
      <c r="E3" s="371"/>
      <c r="Q3" s="2">
        <v>54</v>
      </c>
    </row>
    <row r="4" spans="1:17" s="2" customFormat="1" ht="15" customHeight="1" x14ac:dyDescent="0.2">
      <c r="A4" s="15" t="s">
        <v>22</v>
      </c>
      <c r="B4" s="370" t="str">
        <f>PLANILHA!B5</f>
        <v>RICHMOND - VARGEM ALTA - ES.</v>
      </c>
      <c r="C4" s="370"/>
      <c r="D4" s="370"/>
      <c r="E4" s="371"/>
      <c r="Q4" s="2">
        <v>11</v>
      </c>
    </row>
    <row r="5" spans="1:17" ht="15" customHeight="1" x14ac:dyDescent="0.2">
      <c r="A5" s="372" t="s">
        <v>32</v>
      </c>
      <c r="B5" s="373"/>
      <c r="C5" s="373"/>
      <c r="D5" s="373"/>
      <c r="E5" s="374"/>
      <c r="Q5" s="1">
        <v>8</v>
      </c>
    </row>
    <row r="6" spans="1:17" ht="12.75" x14ac:dyDescent="0.2">
      <c r="A6" s="33" t="s">
        <v>3</v>
      </c>
      <c r="B6" s="33" t="s">
        <v>4</v>
      </c>
      <c r="C6" s="34" t="s">
        <v>5</v>
      </c>
      <c r="D6" s="55" t="s">
        <v>6</v>
      </c>
      <c r="E6" s="36" t="s">
        <v>33</v>
      </c>
      <c r="Q6" s="1">
        <v>8</v>
      </c>
    </row>
    <row r="7" spans="1:17" s="5" customFormat="1" ht="12.75" x14ac:dyDescent="0.2">
      <c r="A7" s="56">
        <v>1</v>
      </c>
      <c r="B7" s="75" t="s">
        <v>23</v>
      </c>
      <c r="C7" s="37"/>
      <c r="D7" s="41"/>
      <c r="E7" s="38"/>
      <c r="Q7" s="5">
        <v>22</v>
      </c>
    </row>
    <row r="8" spans="1:17" s="5" customFormat="1" ht="12.75" x14ac:dyDescent="0.2">
      <c r="A8" s="17" t="s">
        <v>9</v>
      </c>
      <c r="B8" s="39" t="s">
        <v>261</v>
      </c>
      <c r="C8" s="37" t="s">
        <v>18</v>
      </c>
      <c r="D8" s="64">
        <v>8</v>
      </c>
      <c r="E8" s="46" t="s">
        <v>220</v>
      </c>
      <c r="Q8" s="5">
        <v>10</v>
      </c>
    </row>
    <row r="9" spans="1:17" s="5" customFormat="1" ht="35.450000000000003" customHeight="1" x14ac:dyDescent="0.2">
      <c r="A9" s="37" t="s">
        <v>10</v>
      </c>
      <c r="B9" s="39" t="s">
        <v>58</v>
      </c>
      <c r="C9" s="37" t="s">
        <v>18</v>
      </c>
      <c r="D9" s="64">
        <v>12</v>
      </c>
      <c r="E9" s="46" t="s">
        <v>219</v>
      </c>
      <c r="Q9" s="5">
        <v>23</v>
      </c>
    </row>
    <row r="10" spans="1:17" s="5" customFormat="1" ht="12.75" x14ac:dyDescent="0.2">
      <c r="A10" s="37"/>
      <c r="B10" s="40"/>
      <c r="C10" s="37"/>
      <c r="D10" s="64"/>
      <c r="E10" s="46"/>
      <c r="Q10" s="5">
        <v>19</v>
      </c>
    </row>
    <row r="11" spans="1:17" s="5" customFormat="1" ht="12.75" x14ac:dyDescent="0.2">
      <c r="A11" s="56">
        <v>2</v>
      </c>
      <c r="B11" s="42" t="s">
        <v>25</v>
      </c>
      <c r="C11" s="37" t="s">
        <v>12</v>
      </c>
      <c r="D11" s="64"/>
      <c r="E11" s="46"/>
      <c r="Q11" s="5">
        <v>46</v>
      </c>
    </row>
    <row r="12" spans="1:17" s="5" customFormat="1" ht="93" customHeight="1" x14ac:dyDescent="0.2">
      <c r="A12" s="37" t="s">
        <v>11</v>
      </c>
      <c r="B12" s="39" t="str">
        <f>PLANILHA!C15</f>
        <v>PREPARO DE FUNDO DE VALA COM LARGURA MENOR QUE 1,5 M, COM CAMADA DE BRITA, LANÇAMENTO MANUAL. AF_08/2020</v>
      </c>
      <c r="C12" s="37" t="s">
        <v>127</v>
      </c>
      <c r="D12" s="64">
        <v>50.58</v>
      </c>
      <c r="E12" s="47" t="s">
        <v>251</v>
      </c>
      <c r="G12" s="5">
        <f>512*0.9</f>
        <v>460.8</v>
      </c>
    </row>
    <row r="13" spans="1:17" s="5" customFormat="1" ht="48" x14ac:dyDescent="0.2">
      <c r="A13" s="37" t="s">
        <v>140</v>
      </c>
      <c r="B13" s="39" t="str">
        <f>PLANILHA!C16</f>
        <v>TUBO DE CONCRETO PARA REDES COLETORAS DE ÁGUAS PLUVIAIS, DIÂMETRO DE 400 MM, JUNTA RÍGIDA, INSTALADO EM LOCAL COM BAIXO NÍVEL DE INTERFERÊNCIAS - FORNECIMENTO E ASSENTAMENTO. AF_12/2015</v>
      </c>
      <c r="C13" s="37" t="s">
        <v>12</v>
      </c>
      <c r="D13" s="66">
        <v>90</v>
      </c>
      <c r="E13" s="73" t="s">
        <v>229</v>
      </c>
      <c r="Q13" s="5">
        <v>8</v>
      </c>
    </row>
    <row r="14" spans="1:17" s="5" customFormat="1" ht="33.75" customHeight="1" x14ac:dyDescent="0.2">
      <c r="A14" s="37" t="s">
        <v>141</v>
      </c>
      <c r="B14" s="39" t="str">
        <f>PLANILHA!C17</f>
        <v xml:space="preserve">TUBO DE CONCRETO PARA REDES COLETORAS DE ÁGUAS PLUVIAIS, DIÂMETRO DE 800 MM, JUNTA RÍGIDA, INSTALADO EM LOCAL COM BAIXO NÍVEL DE INTERFERÊNCIAS - FORNECIMENTO E ASSENTAMENTO. AF_12/2015
</v>
      </c>
      <c r="C14" s="37" t="s">
        <v>12</v>
      </c>
      <c r="D14" s="66">
        <v>512</v>
      </c>
      <c r="E14" s="72" t="s">
        <v>250</v>
      </c>
      <c r="H14" s="5">
        <f>G12+45</f>
        <v>505.8</v>
      </c>
    </row>
    <row r="15" spans="1:17" s="5" customFormat="1" ht="12.75" x14ac:dyDescent="0.2">
      <c r="A15" s="37" t="s">
        <v>142</v>
      </c>
      <c r="B15" s="39" t="str">
        <f>PLANILHA!C18</f>
        <v>Poço de visita para BSTC diâm. 0,80m em blocos de concreto</v>
      </c>
      <c r="C15" s="37" t="s">
        <v>16</v>
      </c>
      <c r="D15" s="66">
        <v>15</v>
      </c>
      <c r="E15" s="74" t="s">
        <v>230</v>
      </c>
      <c r="Q15" s="5">
        <f>SUM(Q1:Q14)</f>
        <v>294.5</v>
      </c>
    </row>
    <row r="16" spans="1:17" s="5" customFormat="1" ht="24" x14ac:dyDescent="0.2">
      <c r="A16" s="37" t="s">
        <v>143</v>
      </c>
      <c r="B16" s="39" t="str">
        <f>PLANILHA!C19</f>
        <v>Caixa ralo em blocos pré-moldados e grelha articulada em FFA em Vias Urbanas</v>
      </c>
      <c r="C16" s="37" t="s">
        <v>16</v>
      </c>
      <c r="D16" s="66">
        <v>30</v>
      </c>
      <c r="E16" s="74" t="s">
        <v>231</v>
      </c>
      <c r="I16" s="5">
        <f>H14*0.1</f>
        <v>50.580000000000005</v>
      </c>
    </row>
    <row r="17" spans="1:11" s="5" customFormat="1" ht="36" x14ac:dyDescent="0.2">
      <c r="A17" s="37" t="s">
        <v>222</v>
      </c>
      <c r="B17" s="39" t="str">
        <f>PLANILHA!C20</f>
        <v>BOCA PARA BUEIRO SIMPLES TUBULAR D = 80 CM EM CONCRETO, ALAS COM ESCONSIDADE DE 0°, INCLUINDO FÔRMAS E MATERIAIS. AF_07/2021</v>
      </c>
      <c r="C17" s="37" t="s">
        <v>16</v>
      </c>
      <c r="D17" s="66">
        <v>1</v>
      </c>
      <c r="E17" s="74" t="s">
        <v>223</v>
      </c>
    </row>
    <row r="18" spans="1:11" s="5" customFormat="1" ht="12.75" x14ac:dyDescent="0.2">
      <c r="A18" s="37"/>
      <c r="B18" s="39"/>
      <c r="C18" s="37"/>
      <c r="D18" s="64"/>
      <c r="E18" s="47"/>
    </row>
    <row r="19" spans="1:11" s="5" customFormat="1" ht="12.75" x14ac:dyDescent="0.2">
      <c r="A19" s="56">
        <v>3</v>
      </c>
      <c r="B19" s="42" t="s">
        <v>0</v>
      </c>
      <c r="C19" s="37"/>
      <c r="D19" s="64"/>
      <c r="E19" s="47"/>
    </row>
    <row r="20" spans="1:11" s="5" customFormat="1" ht="60" x14ac:dyDescent="0.2">
      <c r="A20" s="37" t="s">
        <v>27</v>
      </c>
      <c r="B20" s="57" t="str">
        <f>PLANILHA!C23</f>
        <v>REGULARIZAÇÃO E COMPACTAÇÃO DE SUBLEITO DE SOLO PREDOMINANTEMENTE ARGILOSO. AF_11/2019</v>
      </c>
      <c r="C20" s="17" t="str">
        <f>PLANILHA!J23</f>
        <v>m2</v>
      </c>
      <c r="D20" s="260">
        <v>3786.12</v>
      </c>
      <c r="E20" s="47" t="s">
        <v>253</v>
      </c>
    </row>
    <row r="21" spans="1:11" s="5" customFormat="1" ht="48" x14ac:dyDescent="0.2">
      <c r="A21" s="37" t="s">
        <v>28</v>
      </c>
      <c r="B21" s="57" t="str">
        <f>PLANILHA!C24</f>
        <v xml:space="preserve">ASSENTAMENTO DE GUIA (MEIO-FIO) EM TRECHO CURVO, CONFECCIONADA EM CONCRETO PRÉ-FABRICADO, DIMENSÕES 100X15X13X30 CM (COMPRIMENTO X BASE INFERIOR X BASE SUPERIOR X ALTURA), PARA VIAS URBANAS (USO VIÁRIO). </v>
      </c>
      <c r="C21" s="17" t="str">
        <f>PLANILHA!J24</f>
        <v>m</v>
      </c>
      <c r="D21" s="65">
        <v>320.55</v>
      </c>
      <c r="E21" s="47" t="s">
        <v>254</v>
      </c>
      <c r="F21" s="13"/>
      <c r="H21" s="13"/>
    </row>
    <row r="22" spans="1:11" s="5" customFormat="1" ht="48" x14ac:dyDescent="0.2">
      <c r="A22" s="37" t="s">
        <v>29</v>
      </c>
      <c r="B22" s="57" t="str">
        <f>PLANILHA!C25</f>
        <v>ASSENTAMENTO DE GUIA (MEIO-FIO) EM TRECHO RETO, CONFECCIONADA EM CONCRETO PRÉ-FABRICADO, DIMENSÕES 100X15X13X30 CM (COMPRIMENTO X BASE INFERIOR X BASE SUPERIOR X ALTURA), PARA VIAS URBANAS (USO VIÁRIO). AF_06/2016</v>
      </c>
      <c r="C22" s="17" t="str">
        <f>PLANILHA!J25</f>
        <v>m</v>
      </c>
      <c r="D22" s="65">
        <v>801.13</v>
      </c>
      <c r="E22" s="47" t="s">
        <v>255</v>
      </c>
      <c r="F22" s="13"/>
      <c r="H22" s="5">
        <f>787.98+4+5.77</f>
        <v>797.75</v>
      </c>
    </row>
    <row r="23" spans="1:11" s="5" customFormat="1" ht="60" x14ac:dyDescent="0.2">
      <c r="A23" s="37" t="s">
        <v>221</v>
      </c>
      <c r="B23" s="57" t="str">
        <f>PLANILHA!C26</f>
        <v>EXECUÇÃO DE VIA EM PISO INTERTRAVADO, COM BLOCO RETANGULAR COR NATURAL DE 20 X 10 CM, ESPESSURA 8 CM.</v>
      </c>
      <c r="C23" s="17" t="str">
        <f>PLANILHA!J26</f>
        <v>M2</v>
      </c>
      <c r="D23" s="65">
        <v>3427.9</v>
      </c>
      <c r="E23" s="47" t="s">
        <v>252</v>
      </c>
      <c r="H23" s="5">
        <f>H22+5.8</f>
        <v>803.55</v>
      </c>
    </row>
    <row r="24" spans="1:11" s="5" customFormat="1" ht="132" x14ac:dyDescent="0.2">
      <c r="A24" s="37" t="s">
        <v>240</v>
      </c>
      <c r="B24" s="57" t="str">
        <f>PLANILHA!C27</f>
        <v>CONCRETO FCK = 15MPA, TRAÇO 1:3,4:3,4 (EM MASSA SECA DE CIMENTO/ AREIAMÉDIA/ SEIXO ROLADO) - PREPARO MECÂNICO COM BETONEIRA 400 L. AF_05/2021</v>
      </c>
      <c r="C24" s="17" t="str">
        <f>PLANILHA!J27</f>
        <v>m3</v>
      </c>
      <c r="D24" s="65">
        <v>26.69</v>
      </c>
      <c r="E24" s="47" t="s">
        <v>247</v>
      </c>
      <c r="F24" s="5">
        <f xml:space="preserve"> 3.48 + 46.1 + 37.73 + 29.11 + 9.4 + 12.24 + 12.47 + 9.75 + 28.91 + 23.6 + 43.03 + 66.29 + 5.23 + 4.77 + 34.67 + 25.11 + 30.52 + 34.4 +  23.26 + 5.33 + 9.27 + 10.22 + 5.35 + 28.61 + 66.26</f>
        <v>605.11</v>
      </c>
    </row>
    <row r="25" spans="1:11" s="5" customFormat="1" ht="12.75" x14ac:dyDescent="0.2">
      <c r="A25" s="244">
        <f>PLANILHA!A29</f>
        <v>4</v>
      </c>
      <c r="B25" s="42" t="str">
        <f>PLANILHA!C29</f>
        <v xml:space="preserve">SINALIZAÇÃO </v>
      </c>
      <c r="C25" s="37"/>
      <c r="D25" s="64"/>
      <c r="E25" s="47"/>
    </row>
    <row r="26" spans="1:11" s="5" customFormat="1" ht="60" x14ac:dyDescent="0.2">
      <c r="A26" s="37" t="str">
        <f>PLANILHA!A30</f>
        <v>4.1</v>
      </c>
      <c r="B26" s="57" t="str">
        <f>PLANILHA!C30</f>
        <v>Sinalização horizontal - taxa 0,6 l/m², tudo incluído</v>
      </c>
      <c r="C26" s="17" t="str">
        <f>PLANILHA!J30</f>
        <v>m²</v>
      </c>
      <c r="D26" s="65">
        <v>115.41</v>
      </c>
      <c r="E26" s="246" t="s">
        <v>256</v>
      </c>
    </row>
    <row r="27" spans="1:11" s="5" customFormat="1" ht="48" x14ac:dyDescent="0.2">
      <c r="A27" s="37" t="str">
        <f>PLANILHA!A31</f>
        <v>4.2</v>
      </c>
      <c r="B27" s="57" t="str">
        <f>PLANILHA!C31</f>
        <v>Sinalização vertical, inclusive transporte de placa sinalização e madeira</v>
      </c>
      <c r="C27" s="17" t="str">
        <f>PLANILHA!J31</f>
        <v>m²</v>
      </c>
      <c r="D27" s="64">
        <v>2.2799999999999998</v>
      </c>
      <c r="E27" s="246" t="s">
        <v>246</v>
      </c>
    </row>
    <row r="28" spans="1:11" s="5" customFormat="1" ht="12.75" x14ac:dyDescent="0.2">
      <c r="A28" s="369"/>
      <c r="B28" s="369"/>
      <c r="C28" s="43"/>
      <c r="D28" s="67"/>
      <c r="E28" s="44"/>
      <c r="F28" s="13"/>
    </row>
    <row r="29" spans="1:11" s="5" customFormat="1" ht="12.75" x14ac:dyDescent="0.2">
      <c r="A29" s="369" t="str">
        <f>PLANILHA!A39</f>
        <v>Vargem Alta - ES, 27 de agosto de 2021.</v>
      </c>
      <c r="B29" s="369"/>
      <c r="C29" s="43"/>
      <c r="D29" s="67"/>
      <c r="E29" s="44"/>
      <c r="K29" s="12" t="e">
        <f>'MEMÓRIA CÁLCULO'!#REF!</f>
        <v>#REF!</v>
      </c>
    </row>
    <row r="30" spans="1:11" s="5" customFormat="1" ht="12.75" x14ac:dyDescent="0.2">
      <c r="A30" s="45"/>
      <c r="B30" s="45"/>
      <c r="C30" s="43"/>
      <c r="D30" s="67"/>
      <c r="E30" s="44"/>
    </row>
    <row r="31" spans="1:11" s="5" customFormat="1" ht="12.75" x14ac:dyDescent="0.2">
      <c r="A31" s="43"/>
      <c r="B31" s="362" t="s">
        <v>36</v>
      </c>
      <c r="C31" s="362"/>
      <c r="D31" s="362"/>
      <c r="E31" s="49" t="s">
        <v>177</v>
      </c>
    </row>
    <row r="32" spans="1:11" s="5" customFormat="1" ht="12.75" x14ac:dyDescent="0.2">
      <c r="A32" s="43"/>
      <c r="B32" s="362" t="s">
        <v>37</v>
      </c>
      <c r="C32" s="362"/>
      <c r="D32" s="362"/>
      <c r="E32" s="49" t="s">
        <v>15</v>
      </c>
    </row>
    <row r="33" spans="1:5" s="5" customFormat="1" x14ac:dyDescent="0.2">
      <c r="A33" s="8"/>
      <c r="B33" s="9"/>
      <c r="C33" s="8"/>
      <c r="D33" s="68"/>
      <c r="E33" s="7"/>
    </row>
    <row r="34" spans="1:5" s="5" customFormat="1" x14ac:dyDescent="0.2">
      <c r="A34" s="8"/>
      <c r="B34" s="9"/>
      <c r="C34" s="8"/>
      <c r="D34" s="68"/>
      <c r="E34" s="7"/>
    </row>
    <row r="35" spans="1:5" s="5" customFormat="1" x14ac:dyDescent="0.2">
      <c r="A35" s="8"/>
      <c r="B35" s="9"/>
      <c r="C35" s="8"/>
      <c r="D35" s="68"/>
      <c r="E35" s="7"/>
    </row>
    <row r="36" spans="1:5" s="5" customFormat="1" x14ac:dyDescent="0.2">
      <c r="A36" s="8"/>
      <c r="B36" s="6"/>
      <c r="C36" s="8"/>
      <c r="D36" s="68"/>
      <c r="E36" s="7"/>
    </row>
    <row r="37" spans="1:5" s="5" customFormat="1" x14ac:dyDescent="0.2">
      <c r="A37" s="8"/>
      <c r="B37" s="6"/>
      <c r="C37" s="8"/>
      <c r="D37" s="68"/>
      <c r="E37" s="7"/>
    </row>
    <row r="38" spans="1:5" s="5" customFormat="1" x14ac:dyDescent="0.2">
      <c r="A38" s="8"/>
      <c r="B38" s="6"/>
      <c r="C38" s="8"/>
      <c r="D38" s="68"/>
      <c r="E38" s="7"/>
    </row>
    <row r="39" spans="1:5" s="5" customFormat="1" x14ac:dyDescent="0.2">
      <c r="A39" s="8"/>
      <c r="B39" s="6"/>
      <c r="C39" s="8"/>
      <c r="D39" s="68"/>
      <c r="E39" s="7"/>
    </row>
    <row r="40" spans="1:5" s="5" customFormat="1" x14ac:dyDescent="0.2">
      <c r="A40" s="8"/>
      <c r="B40" s="6"/>
      <c r="C40" s="8"/>
      <c r="D40" s="68"/>
      <c r="E40" s="7"/>
    </row>
    <row r="41" spans="1:5" s="5" customFormat="1" x14ac:dyDescent="0.2">
      <c r="A41" s="8"/>
      <c r="B41" s="6"/>
      <c r="C41" s="8"/>
      <c r="D41" s="68"/>
      <c r="E41" s="7"/>
    </row>
    <row r="42" spans="1:5" s="5" customFormat="1" x14ac:dyDescent="0.2">
      <c r="A42" s="8"/>
      <c r="B42" s="6"/>
      <c r="C42" s="8"/>
      <c r="D42" s="68"/>
      <c r="E42" s="7"/>
    </row>
    <row r="43" spans="1:5" s="5" customFormat="1" x14ac:dyDescent="0.2">
      <c r="A43" s="8"/>
      <c r="B43" s="9"/>
      <c r="C43" s="8"/>
      <c r="D43" s="68"/>
      <c r="E43" s="7"/>
    </row>
    <row r="44" spans="1:5" s="5" customFormat="1" x14ac:dyDescent="0.2">
      <c r="A44" s="8"/>
      <c r="B44" s="9"/>
      <c r="C44" s="8"/>
      <c r="D44" s="68"/>
      <c r="E44" s="7"/>
    </row>
    <row r="45" spans="1:5" s="5" customFormat="1" ht="15" x14ac:dyDescent="0.25">
      <c r="A45" s="8"/>
      <c r="B45" s="10"/>
      <c r="C45" s="8"/>
      <c r="D45" s="68"/>
      <c r="E45" s="7"/>
    </row>
    <row r="46" spans="1:5" s="5" customFormat="1" x14ac:dyDescent="0.2">
      <c r="A46" s="8"/>
      <c r="B46" s="6"/>
      <c r="C46" s="8"/>
      <c r="D46" s="68"/>
      <c r="E46" s="7"/>
    </row>
    <row r="47" spans="1:5" s="5" customFormat="1" ht="15" x14ac:dyDescent="0.25">
      <c r="A47" s="4"/>
      <c r="B47" s="4"/>
      <c r="C47" s="8"/>
      <c r="D47" s="68"/>
      <c r="E47" s="7"/>
    </row>
    <row r="48" spans="1:5" s="5" customFormat="1" x14ac:dyDescent="0.2">
      <c r="A48" s="8"/>
      <c r="B48" s="6"/>
      <c r="C48" s="8"/>
      <c r="D48" s="68"/>
      <c r="E48" s="7"/>
    </row>
    <row r="49" spans="1:7" x14ac:dyDescent="0.2">
      <c r="A49" s="8"/>
      <c r="B49" s="6"/>
      <c r="C49" s="8"/>
      <c r="D49" s="68"/>
      <c r="E49" s="7"/>
    </row>
    <row r="50" spans="1:7" x14ac:dyDescent="0.2">
      <c r="A50" s="8"/>
      <c r="B50" s="6"/>
      <c r="C50" s="8"/>
      <c r="D50" s="68"/>
      <c r="E50" s="7"/>
    </row>
    <row r="51" spans="1:7" x14ac:dyDescent="0.2">
      <c r="A51" s="8"/>
      <c r="B51" s="6"/>
      <c r="C51" s="8"/>
      <c r="D51" s="68"/>
      <c r="E51" s="7"/>
    </row>
    <row r="52" spans="1:7" x14ac:dyDescent="0.2">
      <c r="A52" s="8"/>
      <c r="B52" s="9"/>
      <c r="C52" s="8"/>
      <c r="D52" s="68"/>
      <c r="E52" s="7"/>
    </row>
    <row r="53" spans="1:7" x14ac:dyDescent="0.2">
      <c r="A53" s="8"/>
      <c r="B53" s="9"/>
      <c r="C53" s="8"/>
      <c r="D53" s="68"/>
      <c r="E53" s="7"/>
    </row>
    <row r="54" spans="1:7" ht="23.25" customHeight="1" x14ac:dyDescent="0.25">
      <c r="A54" s="8"/>
      <c r="B54" s="253"/>
      <c r="C54" s="251"/>
      <c r="D54" s="254"/>
      <c r="E54" s="7"/>
    </row>
    <row r="55" spans="1:7" ht="15" x14ac:dyDescent="0.25">
      <c r="A55" s="8"/>
      <c r="B55" s="252"/>
      <c r="C55" s="251"/>
      <c r="D55" s="254"/>
      <c r="E55" s="7"/>
    </row>
    <row r="56" spans="1:7" ht="15" x14ac:dyDescent="0.25">
      <c r="A56" s="4"/>
      <c r="B56" s="252"/>
      <c r="C56" s="251"/>
      <c r="D56" s="254"/>
      <c r="E56" s="7"/>
    </row>
    <row r="57" spans="1:7" ht="15" x14ac:dyDescent="0.25">
      <c r="A57" s="8"/>
      <c r="B57" s="252"/>
      <c r="C57" s="251"/>
      <c r="D57" s="254"/>
      <c r="E57" s="7"/>
    </row>
    <row r="58" spans="1:7" ht="15" x14ac:dyDescent="0.25">
      <c r="A58" s="8"/>
      <c r="B58" s="252"/>
      <c r="C58" s="251"/>
      <c r="D58" s="254"/>
      <c r="E58" s="7"/>
    </row>
    <row r="59" spans="1:7" ht="15" x14ac:dyDescent="0.25">
      <c r="A59" s="8"/>
      <c r="B59" s="252"/>
      <c r="C59" s="251"/>
      <c r="D59" s="254"/>
      <c r="E59" s="7"/>
    </row>
    <row r="60" spans="1:7" ht="15" x14ac:dyDescent="0.25">
      <c r="A60" s="8"/>
      <c r="B60" s="252"/>
      <c r="C60" s="251"/>
      <c r="D60" s="254"/>
      <c r="E60" s="7"/>
      <c r="G60" s="1">
        <v>10.57</v>
      </c>
    </row>
    <row r="61" spans="1:7" ht="15" x14ac:dyDescent="0.25">
      <c r="A61" s="8"/>
      <c r="B61" s="252"/>
      <c r="C61" s="251"/>
      <c r="D61" s="254"/>
      <c r="E61" s="7"/>
      <c r="G61" s="1">
        <v>12.93</v>
      </c>
    </row>
    <row r="62" spans="1:7" ht="15" x14ac:dyDescent="0.25">
      <c r="A62" s="8"/>
      <c r="B62" s="252"/>
      <c r="C62" s="251"/>
      <c r="D62" s="254"/>
      <c r="E62" s="7"/>
      <c r="G62" s="1">
        <v>23.74</v>
      </c>
    </row>
    <row r="63" spans="1:7" ht="15" x14ac:dyDescent="0.25">
      <c r="A63" s="8"/>
      <c r="B63" s="252"/>
      <c r="C63" s="251"/>
      <c r="D63" s="254"/>
      <c r="E63" s="7"/>
      <c r="G63" s="1">
        <v>23.53</v>
      </c>
    </row>
    <row r="64" spans="1:7" ht="15" x14ac:dyDescent="0.25">
      <c r="A64" s="4"/>
      <c r="B64" s="252"/>
      <c r="C64" s="251"/>
      <c r="D64" s="254"/>
      <c r="E64" s="7"/>
      <c r="G64" s="1">
        <v>29.05</v>
      </c>
    </row>
    <row r="65" spans="1:7" ht="15" x14ac:dyDescent="0.25">
      <c r="A65" s="8"/>
      <c r="B65" s="252"/>
      <c r="C65" s="251"/>
      <c r="D65" s="254"/>
      <c r="E65" s="7"/>
      <c r="G65" s="1">
        <v>20.18</v>
      </c>
    </row>
    <row r="66" spans="1:7" ht="15" x14ac:dyDescent="0.25">
      <c r="A66" s="8"/>
      <c r="B66" s="252"/>
      <c r="C66" s="251"/>
      <c r="D66" s="254"/>
      <c r="E66" s="7"/>
      <c r="G66" s="1">
        <v>19.920000000000002</v>
      </c>
    </row>
    <row r="67" spans="1:7" ht="15" x14ac:dyDescent="0.25">
      <c r="A67" s="8"/>
      <c r="B67" s="252"/>
      <c r="C67" s="251"/>
      <c r="D67" s="254"/>
      <c r="E67" s="7"/>
      <c r="G67" s="1">
        <v>22.73</v>
      </c>
    </row>
    <row r="68" spans="1:7" ht="15" x14ac:dyDescent="0.25">
      <c r="A68" s="4"/>
      <c r="B68" s="252"/>
      <c r="C68" s="251"/>
      <c r="D68" s="254"/>
      <c r="E68" s="7"/>
      <c r="G68" s="1">
        <v>22.31</v>
      </c>
    </row>
    <row r="69" spans="1:7" ht="15" x14ac:dyDescent="0.25">
      <c r="B69" s="252"/>
      <c r="C69" s="255"/>
      <c r="D69" s="256"/>
      <c r="G69" s="1">
        <v>20.07</v>
      </c>
    </row>
    <row r="70" spans="1:7" ht="15" x14ac:dyDescent="0.25">
      <c r="B70" s="252"/>
      <c r="C70" s="257"/>
      <c r="D70" s="258"/>
      <c r="G70" s="1">
        <v>20.260000000000002</v>
      </c>
    </row>
    <row r="71" spans="1:7" ht="15" x14ac:dyDescent="0.25">
      <c r="B71" s="252"/>
      <c r="C71" s="257"/>
      <c r="D71" s="258"/>
      <c r="G71" s="1">
        <v>16.559999999999999</v>
      </c>
    </row>
    <row r="72" spans="1:7" ht="15" x14ac:dyDescent="0.25">
      <c r="B72" s="252"/>
      <c r="C72" s="257"/>
      <c r="D72" s="258"/>
      <c r="G72" s="1">
        <v>16.28</v>
      </c>
    </row>
    <row r="73" spans="1:7" ht="15" x14ac:dyDescent="0.25">
      <c r="B73" s="252"/>
      <c r="C73" s="257"/>
      <c r="D73" s="258"/>
      <c r="G73" s="1">
        <v>68.5</v>
      </c>
    </row>
    <row r="74" spans="1:7" ht="15" x14ac:dyDescent="0.25">
      <c r="B74" s="252"/>
      <c r="C74" s="257"/>
      <c r="D74" s="258"/>
      <c r="G74" s="1">
        <v>76.75</v>
      </c>
    </row>
    <row r="75" spans="1:7" ht="15" x14ac:dyDescent="0.25">
      <c r="B75" s="252"/>
      <c r="C75" s="257"/>
      <c r="D75" s="258"/>
      <c r="G75" s="1">
        <v>40.64</v>
      </c>
    </row>
    <row r="76" spans="1:7" ht="15" x14ac:dyDescent="0.25">
      <c r="B76" s="252"/>
      <c r="C76" s="257"/>
      <c r="D76" s="258"/>
      <c r="G76" s="1">
        <v>40.36</v>
      </c>
    </row>
    <row r="77" spans="1:7" ht="15" x14ac:dyDescent="0.25">
      <c r="B77" s="252"/>
      <c r="C77" s="257"/>
      <c r="D77" s="258"/>
      <c r="G77" s="1">
        <v>39.159999999999997</v>
      </c>
    </row>
    <row r="78" spans="1:7" ht="15" x14ac:dyDescent="0.25">
      <c r="B78" s="252"/>
      <c r="C78" s="257"/>
      <c r="D78" s="258"/>
      <c r="G78" s="1">
        <v>39.159999999999997</v>
      </c>
    </row>
    <row r="79" spans="1:7" x14ac:dyDescent="0.2">
      <c r="G79" s="1">
        <v>63.01</v>
      </c>
    </row>
    <row r="80" spans="1:7" x14ac:dyDescent="0.2">
      <c r="G80" s="1">
        <v>62.94</v>
      </c>
    </row>
    <row r="81" spans="7:7" x14ac:dyDescent="0.2">
      <c r="G81" s="1">
        <v>17.18</v>
      </c>
    </row>
    <row r="82" spans="7:7" x14ac:dyDescent="0.2">
      <c r="G82" s="1">
        <v>16.399999999999999</v>
      </c>
    </row>
    <row r="83" spans="7:7" x14ac:dyDescent="0.2">
      <c r="G83" s="1">
        <v>64.63</v>
      </c>
    </row>
    <row r="84" spans="7:7" x14ac:dyDescent="0.2">
      <c r="G84" s="1">
        <v>62.12</v>
      </c>
    </row>
    <row r="85" spans="7:7" x14ac:dyDescent="0.2">
      <c r="G85" s="1">
        <v>12.49</v>
      </c>
    </row>
    <row r="86" spans="7:7" x14ac:dyDescent="0.2">
      <c r="G86" s="1">
        <v>14.45</v>
      </c>
    </row>
    <row r="87" spans="7:7" x14ac:dyDescent="0.2">
      <c r="G87" s="1">
        <v>39.83</v>
      </c>
    </row>
    <row r="88" spans="7:7" x14ac:dyDescent="0.2">
      <c r="G88" s="1">
        <v>14.39</v>
      </c>
    </row>
    <row r="89" spans="7:7" x14ac:dyDescent="0.2">
      <c r="G89" s="1">
        <v>13.12</v>
      </c>
    </row>
    <row r="90" spans="7:7" x14ac:dyDescent="0.2">
      <c r="G90" s="1">
        <v>51.31</v>
      </c>
    </row>
    <row r="91" spans="7:7" x14ac:dyDescent="0.2">
      <c r="G91" s="1">
        <v>2.57</v>
      </c>
    </row>
    <row r="92" spans="7:7" x14ac:dyDescent="0.2">
      <c r="G92" s="1">
        <v>1.87</v>
      </c>
    </row>
    <row r="93" spans="7:7" x14ac:dyDescent="0.2">
      <c r="G93" s="1">
        <v>9.35</v>
      </c>
    </row>
    <row r="94" spans="7:7" x14ac:dyDescent="0.2">
      <c r="G94" s="1">
        <v>50.85</v>
      </c>
    </row>
    <row r="95" spans="7:7" x14ac:dyDescent="0.2">
      <c r="G95" s="1">
        <v>43.9</v>
      </c>
    </row>
    <row r="96" spans="7:7" x14ac:dyDescent="0.2">
      <c r="G96" s="1">
        <v>44.29</v>
      </c>
    </row>
    <row r="97" spans="7:7" x14ac:dyDescent="0.2">
      <c r="G97" s="1">
        <v>7.95</v>
      </c>
    </row>
    <row r="98" spans="7:7" x14ac:dyDescent="0.2">
      <c r="G98" s="1">
        <v>8.09</v>
      </c>
    </row>
    <row r="99" spans="7:7" x14ac:dyDescent="0.2">
      <c r="G99" s="1">
        <v>61.36</v>
      </c>
    </row>
    <row r="100" spans="7:7" x14ac:dyDescent="0.2">
      <c r="G100" s="1">
        <v>34.22</v>
      </c>
    </row>
    <row r="101" spans="7:7" x14ac:dyDescent="0.2">
      <c r="G101" s="1">
        <v>17.190000000000001</v>
      </c>
    </row>
    <row r="102" spans="7:7" x14ac:dyDescent="0.2">
      <c r="G102" s="1">
        <v>18.100000000000001</v>
      </c>
    </row>
    <row r="103" spans="7:7" x14ac:dyDescent="0.2">
      <c r="G103" s="1">
        <v>17.89</v>
      </c>
    </row>
    <row r="104" spans="7:7" x14ac:dyDescent="0.2">
      <c r="G104" s="1">
        <v>15.12</v>
      </c>
    </row>
    <row r="105" spans="7:7" x14ac:dyDescent="0.2">
      <c r="G105" s="1">
        <v>161.56</v>
      </c>
    </row>
    <row r="106" spans="7:7" x14ac:dyDescent="0.2">
      <c r="G106" s="1">
        <v>154.57</v>
      </c>
    </row>
    <row r="107" spans="7:7" x14ac:dyDescent="0.2">
      <c r="G107" s="1">
        <v>85.99</v>
      </c>
    </row>
    <row r="108" spans="7:7" x14ac:dyDescent="0.2">
      <c r="G108" s="1">
        <v>84.38</v>
      </c>
    </row>
    <row r="109" spans="7:7" x14ac:dyDescent="0.2">
      <c r="G109" s="1">
        <v>22.23</v>
      </c>
    </row>
    <row r="110" spans="7:7" x14ac:dyDescent="0.2">
      <c r="G110" s="1">
        <v>22.55</v>
      </c>
    </row>
    <row r="111" spans="7:7" x14ac:dyDescent="0.2">
      <c r="G111" s="1">
        <v>17.649999999999999</v>
      </c>
    </row>
    <row r="112" spans="7:7" x14ac:dyDescent="0.2">
      <c r="G112" s="1">
        <v>17.91</v>
      </c>
    </row>
    <row r="113" spans="7:7" x14ac:dyDescent="0.2">
      <c r="G113" s="1">
        <v>11.07</v>
      </c>
    </row>
    <row r="114" spans="7:7" x14ac:dyDescent="0.2">
      <c r="G114" s="1">
        <v>11.66</v>
      </c>
    </row>
    <row r="115" spans="7:7" x14ac:dyDescent="0.2">
      <c r="G115" s="1">
        <v>23.76</v>
      </c>
    </row>
    <row r="116" spans="7:7" x14ac:dyDescent="0.2">
      <c r="G116" s="1">
        <v>29.82</v>
      </c>
    </row>
    <row r="117" spans="7:7" x14ac:dyDescent="0.2">
      <c r="G117" s="1">
        <v>9.6199999999999992</v>
      </c>
    </row>
    <row r="118" spans="7:7" x14ac:dyDescent="0.2">
      <c r="G118" s="1">
        <v>10.18</v>
      </c>
    </row>
    <row r="119" spans="7:7" x14ac:dyDescent="0.2">
      <c r="G119" s="1">
        <v>33.369999999999997</v>
      </c>
    </row>
    <row r="120" spans="7:7" x14ac:dyDescent="0.2">
      <c r="G120" s="1">
        <v>38.869999999999997</v>
      </c>
    </row>
    <row r="121" spans="7:7" x14ac:dyDescent="0.2">
      <c r="G121" s="1">
        <v>5.95</v>
      </c>
    </row>
    <row r="122" spans="7:7" x14ac:dyDescent="0.2">
      <c r="G122" s="1">
        <v>9.99</v>
      </c>
    </row>
    <row r="123" spans="7:7" x14ac:dyDescent="0.2">
      <c r="G123" s="1">
        <v>5.0999999999999996</v>
      </c>
    </row>
    <row r="124" spans="7:7" x14ac:dyDescent="0.2">
      <c r="G124" s="1">
        <v>13.63</v>
      </c>
    </row>
    <row r="125" spans="7:7" x14ac:dyDescent="0.2">
      <c r="G125" s="1">
        <v>4.7300000000000004</v>
      </c>
    </row>
    <row r="126" spans="7:7" x14ac:dyDescent="0.2">
      <c r="G126" s="1">
        <v>8.69</v>
      </c>
    </row>
    <row r="127" spans="7:7" x14ac:dyDescent="0.2">
      <c r="G127" s="1">
        <v>9.6199999999999992</v>
      </c>
    </row>
    <row r="128" spans="7:7" x14ac:dyDescent="0.2">
      <c r="G128" s="1">
        <v>11.81</v>
      </c>
    </row>
    <row r="129" spans="7:7" x14ac:dyDescent="0.2">
      <c r="G129" s="1">
        <v>87.89</v>
      </c>
    </row>
    <row r="130" spans="7:7" x14ac:dyDescent="0.2">
      <c r="G130" s="1">
        <v>11.41</v>
      </c>
    </row>
    <row r="131" spans="7:7" x14ac:dyDescent="0.2">
      <c r="G131" s="1">
        <v>7.8</v>
      </c>
    </row>
    <row r="132" spans="7:7" x14ac:dyDescent="0.2">
      <c r="G132" s="1">
        <v>7.84</v>
      </c>
    </row>
    <row r="133" spans="7:7" x14ac:dyDescent="0.2">
      <c r="G133" s="1">
        <v>5.09</v>
      </c>
    </row>
    <row r="134" spans="7:7" x14ac:dyDescent="0.2">
      <c r="G134" s="1">
        <v>8.59</v>
      </c>
    </row>
    <row r="135" spans="7:7" x14ac:dyDescent="0.2">
      <c r="G135" s="1">
        <v>3.45</v>
      </c>
    </row>
    <row r="136" spans="7:7" x14ac:dyDescent="0.2">
      <c r="G136" s="1">
        <v>22.29</v>
      </c>
    </row>
    <row r="137" spans="7:7" x14ac:dyDescent="0.2">
      <c r="G137" s="1">
        <v>21.14</v>
      </c>
    </row>
    <row r="138" spans="7:7" x14ac:dyDescent="0.2">
      <c r="G138" s="1">
        <v>17.510000000000002</v>
      </c>
    </row>
    <row r="139" spans="7:7" x14ac:dyDescent="0.2">
      <c r="G139" s="1">
        <v>17.63</v>
      </c>
    </row>
    <row r="140" spans="7:7" x14ac:dyDescent="0.2">
      <c r="G140" s="1">
        <v>13.33</v>
      </c>
    </row>
    <row r="141" spans="7:7" x14ac:dyDescent="0.2">
      <c r="G141" s="1">
        <v>13.44</v>
      </c>
    </row>
    <row r="142" spans="7:7" x14ac:dyDescent="0.2">
      <c r="G142" s="1">
        <v>88.25</v>
      </c>
    </row>
    <row r="143" spans="7:7" x14ac:dyDescent="0.2">
      <c r="G143" s="1">
        <v>83.88</v>
      </c>
    </row>
    <row r="144" spans="7:7" x14ac:dyDescent="0.2">
      <c r="G144" s="1">
        <v>4.99</v>
      </c>
    </row>
    <row r="145" spans="7:7" x14ac:dyDescent="0.2">
      <c r="G145" s="1">
        <v>4.99</v>
      </c>
    </row>
    <row r="146" spans="7:7" x14ac:dyDescent="0.2">
      <c r="G146" s="1">
        <v>38.53</v>
      </c>
    </row>
    <row r="147" spans="7:7" x14ac:dyDescent="0.2">
      <c r="G147" s="1">
        <v>40.590000000000003</v>
      </c>
    </row>
    <row r="148" spans="7:7" x14ac:dyDescent="0.2">
      <c r="G148" s="1">
        <v>25.42</v>
      </c>
    </row>
    <row r="149" spans="7:7" x14ac:dyDescent="0.2">
      <c r="G149" s="1">
        <v>34.15</v>
      </c>
    </row>
    <row r="150" spans="7:7" x14ac:dyDescent="0.2">
      <c r="G150" s="1">
        <v>9.98</v>
      </c>
    </row>
    <row r="151" spans="7:7" x14ac:dyDescent="0.2">
      <c r="G151" s="1">
        <v>27.25</v>
      </c>
    </row>
    <row r="152" spans="7:7" x14ac:dyDescent="0.2">
      <c r="G152" s="1">
        <v>20.27</v>
      </c>
    </row>
    <row r="153" spans="7:7" x14ac:dyDescent="0.2">
      <c r="G153" s="1">
        <v>74.8</v>
      </c>
    </row>
    <row r="154" spans="7:7" x14ac:dyDescent="0.2">
      <c r="G154" s="1">
        <v>71.53</v>
      </c>
    </row>
    <row r="155" spans="7:7" x14ac:dyDescent="0.2">
      <c r="G155" s="1">
        <v>14.7</v>
      </c>
    </row>
    <row r="156" spans="7:7" x14ac:dyDescent="0.2">
      <c r="G156" s="1">
        <v>9.7899999999999991</v>
      </c>
    </row>
    <row r="157" spans="7:7" x14ac:dyDescent="0.2">
      <c r="G157" s="1">
        <v>21.79</v>
      </c>
    </row>
    <row r="158" spans="7:7" x14ac:dyDescent="0.2">
      <c r="G158" s="1">
        <v>11.23</v>
      </c>
    </row>
    <row r="159" spans="7:7" x14ac:dyDescent="0.2">
      <c r="G159" s="1">
        <f>SUM(G60:G158)</f>
        <v>2951.58</v>
      </c>
    </row>
  </sheetData>
  <mergeCells count="9">
    <mergeCell ref="B31:D31"/>
    <mergeCell ref="B32:D32"/>
    <mergeCell ref="A1:E1"/>
    <mergeCell ref="A2:E2"/>
    <mergeCell ref="A28:B28"/>
    <mergeCell ref="A29:B29"/>
    <mergeCell ref="B3:E3"/>
    <mergeCell ref="B4:E4"/>
    <mergeCell ref="A5:E5"/>
  </mergeCells>
  <phoneticPr fontId="11" type="noConversion"/>
  <printOptions horizontalCentered="1"/>
  <pageMargins left="0.39370078740157483" right="0.39370078740157483" top="0.38" bottom="0.16" header="0.22" footer="0.15748031496062992"/>
  <pageSetup paperSize="9" scale="94" fitToHeight="0" orientation="landscape" horizontalDpi="4294967295" verticalDpi="300" r:id="rId1"/>
  <headerFooter alignWithMargins="0">
    <oddHeader>Página &amp;P de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9"/>
  <sheetViews>
    <sheetView view="pageBreakPreview" zoomScale="90" zoomScaleNormal="85" zoomScaleSheetLayoutView="90" workbookViewId="0">
      <selection activeCell="J203" sqref="J203"/>
    </sheetView>
  </sheetViews>
  <sheetFormatPr defaultRowHeight="12" x14ac:dyDescent="0.2"/>
  <cols>
    <col min="1" max="1" width="10.7109375" style="78" customWidth="1"/>
    <col min="2" max="2" width="16.85546875" style="78" customWidth="1"/>
    <col min="3" max="3" width="20.7109375" style="78" customWidth="1"/>
    <col min="4" max="4" width="12.28515625" style="78" bestFit="1" customWidth="1"/>
    <col min="5" max="5" width="12.7109375" style="78" customWidth="1"/>
    <col min="6" max="6" width="12.140625" style="78" customWidth="1"/>
    <col min="7" max="7" width="14" style="78" bestFit="1" customWidth="1"/>
    <col min="8" max="8" width="12" style="78" bestFit="1" customWidth="1"/>
    <col min="9" max="16384" width="9.140625" style="78"/>
  </cols>
  <sheetData>
    <row r="1" spans="1:8" ht="20.25" x14ac:dyDescent="0.2">
      <c r="A1" s="423" t="s">
        <v>86</v>
      </c>
      <c r="B1" s="424"/>
      <c r="C1" s="424"/>
      <c r="D1" s="424"/>
      <c r="E1" s="424"/>
      <c r="F1" s="424"/>
      <c r="G1" s="424"/>
      <c r="H1" s="425"/>
    </row>
    <row r="2" spans="1:8" ht="15.75" x14ac:dyDescent="0.2">
      <c r="A2" s="426" t="s">
        <v>17</v>
      </c>
      <c r="B2" s="427"/>
      <c r="C2" s="427"/>
      <c r="D2" s="427"/>
      <c r="E2" s="427"/>
      <c r="F2" s="427"/>
      <c r="G2" s="427"/>
      <c r="H2" s="428"/>
    </row>
    <row r="3" spans="1:8" ht="15.75" x14ac:dyDescent="0.2">
      <c r="A3" s="166"/>
      <c r="B3" s="155"/>
      <c r="C3" s="155"/>
      <c r="D3" s="155"/>
      <c r="E3" s="155"/>
      <c r="F3" s="155"/>
      <c r="G3" s="155"/>
      <c r="H3" s="167"/>
    </row>
    <row r="4" spans="1:8" ht="12.75" x14ac:dyDescent="0.2">
      <c r="A4" s="429"/>
      <c r="B4" s="430"/>
      <c r="C4" s="430"/>
      <c r="D4" s="430"/>
      <c r="E4" s="430"/>
      <c r="F4" s="430"/>
      <c r="G4" s="430"/>
      <c r="H4" s="431"/>
    </row>
    <row r="5" spans="1:8" ht="12.75" x14ac:dyDescent="0.2">
      <c r="A5" s="168" t="s">
        <v>21</v>
      </c>
      <c r="B5" s="432" t="str">
        <f>'MEMÓRIA CÁLCULO'!B3:E3</f>
        <v xml:space="preserve"> PROJETO PARA PAVIMENTAÇÃO EM PAV'S E DRENAGEM NA ESTRADA QUE LIGA RICHMOND A SÃO CARLOS</v>
      </c>
      <c r="C5" s="432"/>
      <c r="D5" s="432"/>
      <c r="E5" s="432"/>
      <c r="F5" s="432"/>
      <c r="G5" s="432"/>
      <c r="H5" s="433"/>
    </row>
    <row r="6" spans="1:8" ht="12.75" x14ac:dyDescent="0.2">
      <c r="A6" s="169" t="s">
        <v>22</v>
      </c>
      <c r="B6" s="79" t="str">
        <f>'MEMÓRIA CÁLCULO'!B4:E4</f>
        <v>RICHMOND - VARGEM ALTA - ES.</v>
      </c>
      <c r="C6" s="79"/>
      <c r="D6" s="79"/>
      <c r="E6" s="79"/>
      <c r="F6" s="79"/>
      <c r="G6" s="79"/>
      <c r="H6" s="170"/>
    </row>
    <row r="7" spans="1:8" x14ac:dyDescent="0.2">
      <c r="A7" s="171"/>
      <c r="B7" s="80"/>
      <c r="C7" s="80"/>
      <c r="D7" s="80"/>
      <c r="E7" s="80"/>
      <c r="F7" s="80"/>
      <c r="G7" s="80"/>
      <c r="H7" s="172"/>
    </row>
    <row r="8" spans="1:8" x14ac:dyDescent="0.2">
      <c r="A8" s="171"/>
      <c r="B8" s="80"/>
      <c r="C8" s="80"/>
      <c r="D8" s="80"/>
      <c r="E8" s="80"/>
      <c r="F8" s="80"/>
      <c r="G8" s="80"/>
      <c r="H8" s="172"/>
    </row>
    <row r="9" spans="1:8" x14ac:dyDescent="0.2">
      <c r="A9" s="171"/>
      <c r="B9" s="80"/>
      <c r="C9" s="80"/>
      <c r="D9" s="80"/>
      <c r="E9" s="80"/>
      <c r="F9" s="80"/>
      <c r="G9" s="80"/>
      <c r="H9" s="172"/>
    </row>
    <row r="10" spans="1:8" ht="18" x14ac:dyDescent="0.2">
      <c r="A10" s="434" t="s">
        <v>100</v>
      </c>
      <c r="B10" s="435"/>
      <c r="C10" s="435"/>
      <c r="D10" s="435"/>
      <c r="E10" s="435"/>
      <c r="F10" s="435"/>
      <c r="G10" s="435"/>
      <c r="H10" s="436"/>
    </row>
    <row r="11" spans="1:8" ht="18" x14ac:dyDescent="0.2">
      <c r="A11" s="186"/>
      <c r="B11" s="187"/>
      <c r="C11" s="187"/>
      <c r="D11" s="187"/>
      <c r="E11" s="187"/>
      <c r="F11" s="187"/>
      <c r="G11" s="187"/>
      <c r="H11" s="188"/>
    </row>
    <row r="12" spans="1:8" ht="12" customHeight="1" x14ac:dyDescent="0.2">
      <c r="A12" s="380" t="s">
        <v>101</v>
      </c>
      <c r="B12" s="265" t="s">
        <v>3</v>
      </c>
      <c r="C12" s="395" t="s">
        <v>292</v>
      </c>
      <c r="D12" s="397" t="str">
        <f>[2]PLANILHA!C10</f>
        <v>Placa de obra nas dimensões de 2,00 x 4,00</v>
      </c>
      <c r="E12" s="398"/>
      <c r="F12" s="399"/>
      <c r="G12" s="380" t="s">
        <v>102</v>
      </c>
      <c r="H12" s="380" t="s">
        <v>57</v>
      </c>
    </row>
    <row r="13" spans="1:8" x14ac:dyDescent="0.2">
      <c r="A13" s="380"/>
      <c r="B13" s="261" t="s">
        <v>9</v>
      </c>
      <c r="C13" s="396"/>
      <c r="D13" s="400"/>
      <c r="E13" s="401"/>
      <c r="F13" s="402"/>
      <c r="G13" s="380"/>
      <c r="H13" s="380"/>
    </row>
    <row r="14" spans="1:8" x14ac:dyDescent="0.2">
      <c r="A14" s="171"/>
      <c r="B14" s="80"/>
      <c r="C14" s="80"/>
      <c r="D14" s="80"/>
      <c r="E14" s="80"/>
      <c r="F14" s="80"/>
      <c r="G14" s="80"/>
      <c r="H14" s="172"/>
    </row>
    <row r="15" spans="1:8" x14ac:dyDescent="0.2">
      <c r="A15" s="386" t="s">
        <v>103</v>
      </c>
      <c r="B15" s="386"/>
      <c r="C15" s="160" t="s">
        <v>104</v>
      </c>
      <c r="D15" s="160" t="s">
        <v>105</v>
      </c>
      <c r="E15" s="160" t="s">
        <v>106</v>
      </c>
      <c r="F15" s="160" t="s">
        <v>107</v>
      </c>
      <c r="G15" s="160" t="s">
        <v>108</v>
      </c>
      <c r="H15" s="160" t="s">
        <v>109</v>
      </c>
    </row>
    <row r="16" spans="1:8" x14ac:dyDescent="0.2">
      <c r="A16" s="394"/>
      <c r="B16" s="394"/>
      <c r="C16" s="83"/>
      <c r="D16" s="83"/>
      <c r="E16" s="83"/>
      <c r="F16" s="84"/>
      <c r="G16" s="84"/>
      <c r="H16" s="162"/>
    </row>
    <row r="17" spans="1:8" x14ac:dyDescent="0.2">
      <c r="A17" s="171"/>
      <c r="B17" s="80"/>
      <c r="C17" s="80"/>
      <c r="D17" s="80"/>
      <c r="E17" s="80"/>
      <c r="F17" s="269" t="s">
        <v>110</v>
      </c>
      <c r="G17" s="383">
        <f>SUM(H16:H16)</f>
        <v>0</v>
      </c>
      <c r="H17" s="383"/>
    </row>
    <row r="18" spans="1:8" x14ac:dyDescent="0.2">
      <c r="A18" s="171"/>
      <c r="B18" s="80"/>
      <c r="C18" s="80"/>
      <c r="D18" s="80"/>
      <c r="E18" s="80"/>
      <c r="F18" s="80"/>
      <c r="G18" s="80"/>
      <c r="H18" s="172"/>
    </row>
    <row r="19" spans="1:8" x14ac:dyDescent="0.2">
      <c r="A19" s="386" t="s">
        <v>111</v>
      </c>
      <c r="B19" s="386"/>
      <c r="C19" s="386"/>
      <c r="D19" s="265" t="s">
        <v>112</v>
      </c>
      <c r="E19" s="265" t="s">
        <v>113</v>
      </c>
      <c r="F19" s="380" t="s">
        <v>114</v>
      </c>
      <c r="G19" s="380"/>
      <c r="H19" s="160" t="s">
        <v>109</v>
      </c>
    </row>
    <row r="20" spans="1:8" ht="12.75" customHeight="1" x14ac:dyDescent="0.2">
      <c r="A20" s="390" t="s">
        <v>155</v>
      </c>
      <c r="B20" s="391"/>
      <c r="C20" s="392"/>
      <c r="D20" s="159">
        <v>0.86739999999999995</v>
      </c>
      <c r="E20" s="265">
        <v>7.43</v>
      </c>
      <c r="F20" s="381">
        <v>0.5</v>
      </c>
      <c r="G20" s="382"/>
      <c r="H20" s="161">
        <f>((E20+(E20*D20))*F20)</f>
        <v>6.9373909999999999</v>
      </c>
    </row>
    <row r="21" spans="1:8" ht="12.75" customHeight="1" x14ac:dyDescent="0.2">
      <c r="A21" s="390" t="s">
        <v>156</v>
      </c>
      <c r="B21" s="391"/>
      <c r="C21" s="392"/>
      <c r="D21" s="159">
        <v>0.86739999999999995</v>
      </c>
      <c r="E21" s="266">
        <v>5.46</v>
      </c>
      <c r="F21" s="393">
        <v>0.5</v>
      </c>
      <c r="G21" s="393"/>
      <c r="H21" s="161">
        <f t="shared" ref="H21" si="0">((E21+(E21*D21))*F21)</f>
        <v>5.0980019999999993</v>
      </c>
    </row>
    <row r="22" spans="1:8" x14ac:dyDescent="0.2">
      <c r="A22" s="171"/>
      <c r="B22" s="80"/>
      <c r="C22" s="80"/>
      <c r="D22" s="80"/>
      <c r="E22" s="80"/>
      <c r="F22" s="269" t="s">
        <v>115</v>
      </c>
      <c r="G22" s="383">
        <f>SUM(H20:H21)</f>
        <v>12.035392999999999</v>
      </c>
      <c r="H22" s="383"/>
    </row>
    <row r="23" spans="1:8" x14ac:dyDescent="0.2">
      <c r="A23" s="171"/>
      <c r="B23" s="80"/>
      <c r="C23" s="80"/>
      <c r="D23" s="80"/>
      <c r="E23" s="80"/>
      <c r="F23" s="270"/>
      <c r="G23" s="271"/>
      <c r="H23" s="272"/>
    </row>
    <row r="24" spans="1:8" x14ac:dyDescent="0.2">
      <c r="A24" s="386" t="s">
        <v>164</v>
      </c>
      <c r="B24" s="386"/>
      <c r="C24" s="386"/>
      <c r="D24" s="265" t="s">
        <v>14</v>
      </c>
      <c r="E24" s="265" t="s">
        <v>165</v>
      </c>
      <c r="F24" s="265" t="s">
        <v>166</v>
      </c>
      <c r="G24" s="263" t="s">
        <v>167</v>
      </c>
      <c r="H24" s="273" t="s">
        <v>120</v>
      </c>
    </row>
    <row r="25" spans="1:8" x14ac:dyDescent="0.2">
      <c r="A25" s="380" t="s">
        <v>168</v>
      </c>
      <c r="B25" s="380"/>
      <c r="C25" s="380"/>
      <c r="D25" s="179"/>
      <c r="E25" s="160"/>
      <c r="F25" s="269"/>
      <c r="G25" s="274"/>
      <c r="H25" s="274">
        <f>G22*D25</f>
        <v>0</v>
      </c>
    </row>
    <row r="26" spans="1:8" x14ac:dyDescent="0.2">
      <c r="A26" s="158"/>
      <c r="B26" s="81"/>
      <c r="C26" s="81"/>
      <c r="D26" s="80"/>
      <c r="E26" s="80"/>
      <c r="F26" s="269"/>
      <c r="G26" s="383"/>
      <c r="H26" s="383"/>
    </row>
    <row r="27" spans="1:8" x14ac:dyDescent="0.2">
      <c r="A27" s="171"/>
      <c r="B27" s="80"/>
      <c r="C27" s="80"/>
      <c r="D27" s="80"/>
      <c r="E27" s="80"/>
      <c r="F27" s="80"/>
      <c r="G27" s="80"/>
      <c r="H27" s="172"/>
    </row>
    <row r="28" spans="1:8" x14ac:dyDescent="0.2">
      <c r="A28" s="386" t="s">
        <v>116</v>
      </c>
      <c r="B28" s="386"/>
      <c r="C28" s="386"/>
      <c r="D28" s="393">
        <v>1</v>
      </c>
      <c r="E28" s="393"/>
      <c r="F28" s="80"/>
      <c r="G28" s="80"/>
      <c r="H28" s="172"/>
    </row>
    <row r="29" spans="1:8" x14ac:dyDescent="0.2">
      <c r="A29" s="171"/>
      <c r="B29" s="80"/>
      <c r="C29" s="80"/>
      <c r="D29" s="80"/>
      <c r="E29" s="80"/>
      <c r="F29" s="80"/>
      <c r="G29" s="80"/>
      <c r="H29" s="172"/>
    </row>
    <row r="30" spans="1:8" ht="12.75" x14ac:dyDescent="0.2">
      <c r="A30" s="405" t="s">
        <v>117</v>
      </c>
      <c r="B30" s="405"/>
      <c r="C30" s="405"/>
      <c r="D30" s="405"/>
      <c r="E30" s="405"/>
      <c r="F30" s="406">
        <f>(G22+G17+H25)/D28</f>
        <v>12.035392999999999</v>
      </c>
      <c r="G30" s="406"/>
      <c r="H30" s="406"/>
    </row>
    <row r="31" spans="1:8" x14ac:dyDescent="0.2">
      <c r="A31" s="171"/>
      <c r="B31" s="80"/>
      <c r="C31" s="80"/>
      <c r="D31" s="80"/>
      <c r="E31" s="80"/>
      <c r="F31" s="80"/>
      <c r="G31" s="80"/>
      <c r="H31" s="172"/>
    </row>
    <row r="32" spans="1:8" x14ac:dyDescent="0.2">
      <c r="A32" s="171"/>
      <c r="B32" s="80"/>
      <c r="C32" s="80"/>
      <c r="D32" s="80"/>
      <c r="E32" s="80"/>
      <c r="F32" s="80"/>
      <c r="G32" s="80"/>
      <c r="H32" s="172"/>
    </row>
    <row r="33" spans="1:11" x14ac:dyDescent="0.2">
      <c r="A33" s="386" t="s">
        <v>118</v>
      </c>
      <c r="B33" s="386"/>
      <c r="C33" s="160" t="s">
        <v>99</v>
      </c>
      <c r="D33" s="380" t="s">
        <v>119</v>
      </c>
      <c r="E33" s="380"/>
      <c r="F33" s="380" t="s">
        <v>114</v>
      </c>
      <c r="G33" s="380"/>
      <c r="H33" s="160" t="s">
        <v>120</v>
      </c>
    </row>
    <row r="34" spans="1:11" ht="27" customHeight="1" x14ac:dyDescent="0.2">
      <c r="A34" s="378" t="s">
        <v>178</v>
      </c>
      <c r="B34" s="379"/>
      <c r="C34" s="275" t="s">
        <v>160</v>
      </c>
      <c r="D34" s="380">
        <v>6.42</v>
      </c>
      <c r="E34" s="380"/>
      <c r="F34" s="381">
        <v>0.25</v>
      </c>
      <c r="G34" s="382"/>
      <c r="H34" s="161">
        <f>F34*D34</f>
        <v>1.605</v>
      </c>
      <c r="J34" s="375"/>
      <c r="K34" s="375"/>
    </row>
    <row r="35" spans="1:11" ht="27.75" customHeight="1" x14ac:dyDescent="0.2">
      <c r="A35" s="378" t="s">
        <v>157</v>
      </c>
      <c r="B35" s="379"/>
      <c r="C35" s="275" t="s">
        <v>160</v>
      </c>
      <c r="D35" s="380">
        <v>8.25</v>
      </c>
      <c r="E35" s="380"/>
      <c r="F35" s="381">
        <v>1.5</v>
      </c>
      <c r="G35" s="382"/>
      <c r="H35" s="160">
        <f t="shared" ref="H35:H37" si="1">F35*D35</f>
        <v>12.375</v>
      </c>
      <c r="J35" s="375"/>
      <c r="K35" s="375"/>
    </row>
    <row r="36" spans="1:11" ht="14.25" customHeight="1" x14ac:dyDescent="0.2">
      <c r="A36" s="378" t="s">
        <v>179</v>
      </c>
      <c r="B36" s="379"/>
      <c r="C36" s="275" t="s">
        <v>159</v>
      </c>
      <c r="D36" s="380">
        <v>16.88</v>
      </c>
      <c r="E36" s="380"/>
      <c r="F36" s="381">
        <v>0.125</v>
      </c>
      <c r="G36" s="382"/>
      <c r="H36" s="161">
        <f t="shared" si="1"/>
        <v>2.11</v>
      </c>
      <c r="J36" s="375"/>
      <c r="K36" s="375"/>
    </row>
    <row r="37" spans="1:11" ht="25.5" customHeight="1" x14ac:dyDescent="0.2">
      <c r="A37" s="378" t="s">
        <v>180</v>
      </c>
      <c r="B37" s="379"/>
      <c r="C37" s="275" t="s">
        <v>57</v>
      </c>
      <c r="D37" s="380">
        <v>253.75</v>
      </c>
      <c r="E37" s="380"/>
      <c r="F37" s="381">
        <v>1</v>
      </c>
      <c r="G37" s="382"/>
      <c r="H37" s="160">
        <f t="shared" si="1"/>
        <v>253.75</v>
      </c>
      <c r="J37" s="375"/>
      <c r="K37" s="375"/>
    </row>
    <row r="38" spans="1:11" x14ac:dyDescent="0.2">
      <c r="A38" s="171"/>
      <c r="B38" s="80"/>
      <c r="C38" s="80"/>
      <c r="D38" s="80"/>
      <c r="E38" s="80"/>
      <c r="F38" s="269" t="s">
        <v>121</v>
      </c>
      <c r="G38" s="383">
        <f>SUM(H34:H37)</f>
        <v>269.83999999999997</v>
      </c>
      <c r="H38" s="383"/>
    </row>
    <row r="39" spans="1:11" x14ac:dyDescent="0.2">
      <c r="A39" s="171"/>
      <c r="B39" s="80"/>
      <c r="C39" s="80"/>
      <c r="D39" s="80"/>
      <c r="E39" s="80"/>
      <c r="F39" s="80"/>
      <c r="G39" s="80"/>
      <c r="H39" s="172"/>
    </row>
    <row r="40" spans="1:11" x14ac:dyDescent="0.2">
      <c r="A40" s="386" t="s">
        <v>122</v>
      </c>
      <c r="B40" s="386"/>
      <c r="C40" s="160" t="s">
        <v>99</v>
      </c>
      <c r="D40" s="380" t="s">
        <v>119</v>
      </c>
      <c r="E40" s="380"/>
      <c r="F40" s="380" t="s">
        <v>114</v>
      </c>
      <c r="G40" s="380"/>
      <c r="H40" s="160" t="s">
        <v>120</v>
      </c>
    </row>
    <row r="41" spans="1:11" x14ac:dyDescent="0.2">
      <c r="A41" s="388"/>
      <c r="B41" s="389"/>
      <c r="C41" s="265"/>
      <c r="D41" s="380"/>
      <c r="E41" s="380"/>
      <c r="F41" s="403"/>
      <c r="G41" s="404"/>
      <c r="H41" s="162"/>
    </row>
    <row r="42" spans="1:11" x14ac:dyDescent="0.2">
      <c r="A42" s="171"/>
      <c r="B42" s="80"/>
      <c r="C42" s="80"/>
      <c r="D42" s="80"/>
      <c r="E42" s="80"/>
      <c r="F42" s="269" t="s">
        <v>123</v>
      </c>
      <c r="G42" s="383">
        <f>SUM(H41:H41)</f>
        <v>0</v>
      </c>
      <c r="H42" s="383"/>
    </row>
    <row r="43" spans="1:11" x14ac:dyDescent="0.2">
      <c r="A43" s="171"/>
      <c r="B43" s="80"/>
      <c r="C43" s="80"/>
      <c r="D43" s="80"/>
      <c r="E43" s="80"/>
      <c r="F43" s="80"/>
      <c r="G43" s="80"/>
      <c r="H43" s="172"/>
    </row>
    <row r="44" spans="1:11" x14ac:dyDescent="0.2">
      <c r="A44" s="171"/>
      <c r="B44" s="80"/>
      <c r="C44" s="80"/>
      <c r="D44" s="80"/>
      <c r="E44" s="80"/>
      <c r="F44" s="80"/>
      <c r="G44" s="80"/>
      <c r="H44" s="172"/>
    </row>
    <row r="45" spans="1:11" ht="15" x14ac:dyDescent="0.2">
      <c r="A45" s="276"/>
      <c r="B45" s="277"/>
      <c r="C45" s="277"/>
      <c r="D45" s="277"/>
      <c r="E45" s="384" t="s">
        <v>124</v>
      </c>
      <c r="F45" s="384"/>
      <c r="G45" s="385">
        <f>G38+F30+G42</f>
        <v>281.87539299999997</v>
      </c>
      <c r="H45" s="385"/>
    </row>
    <row r="46" spans="1:11" ht="15" x14ac:dyDescent="0.2">
      <c r="A46" s="276"/>
      <c r="B46" s="277"/>
      <c r="C46" s="277"/>
      <c r="D46" s="277"/>
      <c r="E46" s="278" t="s">
        <v>125</v>
      </c>
      <c r="F46" s="279">
        <v>0.30399999999999999</v>
      </c>
      <c r="G46" s="385">
        <f>ROUND(G45*F46,2)</f>
        <v>85.69</v>
      </c>
      <c r="H46" s="385"/>
    </row>
    <row r="47" spans="1:11" ht="15" x14ac:dyDescent="0.2">
      <c r="A47" s="276"/>
      <c r="B47" s="277"/>
      <c r="C47" s="277"/>
      <c r="D47" s="277"/>
      <c r="E47" s="387" t="s">
        <v>126</v>
      </c>
      <c r="F47" s="387"/>
      <c r="G47" s="376">
        <f>SUM(G45:H46)</f>
        <v>367.56539299999997</v>
      </c>
      <c r="H47" s="377"/>
    </row>
    <row r="48" spans="1:11" ht="18" x14ac:dyDescent="0.2">
      <c r="A48" s="186"/>
      <c r="B48" s="187"/>
      <c r="C48" s="187"/>
      <c r="D48" s="187"/>
      <c r="E48" s="187"/>
      <c r="F48" s="187"/>
      <c r="G48" s="187"/>
      <c r="H48" s="188"/>
    </row>
    <row r="49" spans="1:8" ht="12" customHeight="1" x14ac:dyDescent="0.2">
      <c r="A49" s="380" t="s">
        <v>101</v>
      </c>
      <c r="B49" s="265" t="s">
        <v>3</v>
      </c>
      <c r="C49" s="395" t="s">
        <v>293</v>
      </c>
      <c r="D49" s="412" t="s">
        <v>294</v>
      </c>
      <c r="E49" s="413"/>
      <c r="F49" s="414"/>
      <c r="G49" s="380" t="s">
        <v>102</v>
      </c>
      <c r="H49" s="380" t="s">
        <v>163</v>
      </c>
    </row>
    <row r="50" spans="1:8" x14ac:dyDescent="0.2">
      <c r="A50" s="380"/>
      <c r="B50" s="261" t="s">
        <v>142</v>
      </c>
      <c r="C50" s="396"/>
      <c r="D50" s="400"/>
      <c r="E50" s="401"/>
      <c r="F50" s="402"/>
      <c r="G50" s="380"/>
      <c r="H50" s="380"/>
    </row>
    <row r="51" spans="1:8" x14ac:dyDescent="0.2">
      <c r="A51" s="171"/>
      <c r="B51" s="80"/>
      <c r="C51" s="80"/>
      <c r="D51" s="80"/>
      <c r="E51" s="80"/>
      <c r="F51" s="80"/>
      <c r="G51" s="80"/>
      <c r="H51" s="172"/>
    </row>
    <row r="52" spans="1:8" x14ac:dyDescent="0.2">
      <c r="A52" s="386" t="s">
        <v>103</v>
      </c>
      <c r="B52" s="386"/>
      <c r="C52" s="160" t="s">
        <v>104</v>
      </c>
      <c r="D52" s="160" t="s">
        <v>105</v>
      </c>
      <c r="E52" s="160" t="s">
        <v>106</v>
      </c>
      <c r="F52" s="160" t="s">
        <v>107</v>
      </c>
      <c r="G52" s="160" t="s">
        <v>108</v>
      </c>
      <c r="H52" s="160" t="s">
        <v>109</v>
      </c>
    </row>
    <row r="53" spans="1:8" ht="39.75" customHeight="1" x14ac:dyDescent="0.2">
      <c r="A53" s="420" t="s">
        <v>295</v>
      </c>
      <c r="B53" s="421"/>
      <c r="C53" s="83">
        <v>1</v>
      </c>
      <c r="D53" s="83">
        <v>1</v>
      </c>
      <c r="E53" s="83">
        <v>0</v>
      </c>
      <c r="F53" s="84">
        <v>112.32</v>
      </c>
      <c r="G53" s="84">
        <v>45.91</v>
      </c>
      <c r="H53" s="162">
        <f>ROUNDDOWN((D53*F53)+(E53*G53),2)</f>
        <v>112.32</v>
      </c>
    </row>
    <row r="54" spans="1:8" x14ac:dyDescent="0.2">
      <c r="A54" s="171"/>
      <c r="B54" s="80"/>
      <c r="C54" s="80"/>
      <c r="D54" s="80"/>
      <c r="E54" s="80"/>
      <c r="F54" s="269" t="s">
        <v>110</v>
      </c>
      <c r="G54" s="383">
        <f>SUM(H53:H53)</f>
        <v>112.32</v>
      </c>
      <c r="H54" s="383"/>
    </row>
    <row r="55" spans="1:8" x14ac:dyDescent="0.2">
      <c r="A55" s="171"/>
      <c r="B55" s="80"/>
      <c r="C55" s="80"/>
      <c r="D55" s="80"/>
      <c r="E55" s="80"/>
      <c r="F55" s="80"/>
      <c r="G55" s="80"/>
      <c r="H55" s="172"/>
    </row>
    <row r="56" spans="1:8" x14ac:dyDescent="0.2">
      <c r="A56" s="386" t="s">
        <v>111</v>
      </c>
      <c r="B56" s="386"/>
      <c r="C56" s="386"/>
      <c r="D56" s="265" t="s">
        <v>112</v>
      </c>
      <c r="E56" s="265" t="s">
        <v>113</v>
      </c>
      <c r="F56" s="380" t="s">
        <v>114</v>
      </c>
      <c r="G56" s="380"/>
      <c r="H56" s="160" t="s">
        <v>109</v>
      </c>
    </row>
    <row r="57" spans="1:8" x14ac:dyDescent="0.2">
      <c r="A57" s="380" t="s">
        <v>185</v>
      </c>
      <c r="B57" s="380"/>
      <c r="C57" s="380"/>
      <c r="D57" s="159">
        <v>0.86739999999999995</v>
      </c>
      <c r="E57" s="265">
        <v>4.91</v>
      </c>
      <c r="F57" s="381">
        <v>1</v>
      </c>
      <c r="G57" s="382"/>
      <c r="H57" s="161">
        <f>((E57+(E57*D57))*F57)</f>
        <v>9.1689340000000001</v>
      </c>
    </row>
    <row r="58" spans="1:8" x14ac:dyDescent="0.2">
      <c r="A58" s="380" t="s">
        <v>162</v>
      </c>
      <c r="B58" s="380"/>
      <c r="C58" s="380"/>
      <c r="D58" s="159">
        <v>0.86739999999999995</v>
      </c>
      <c r="E58" s="266">
        <v>6.04</v>
      </c>
      <c r="F58" s="393">
        <v>1</v>
      </c>
      <c r="G58" s="393"/>
      <c r="H58" s="161">
        <f t="shared" ref="H58" si="2">((E58+(E58*D58))*F58)</f>
        <v>11.279095999999999</v>
      </c>
    </row>
    <row r="59" spans="1:8" x14ac:dyDescent="0.2">
      <c r="A59" s="171"/>
      <c r="B59" s="80"/>
      <c r="C59" s="80"/>
      <c r="D59" s="80"/>
      <c r="E59" s="80"/>
      <c r="F59" s="269" t="s">
        <v>115</v>
      </c>
      <c r="G59" s="383">
        <f>SUM(H57:H58)</f>
        <v>20.448029999999999</v>
      </c>
      <c r="H59" s="383"/>
    </row>
    <row r="60" spans="1:8" x14ac:dyDescent="0.2">
      <c r="A60" s="171"/>
      <c r="B60" s="80"/>
      <c r="C60" s="80"/>
      <c r="D60" s="80"/>
      <c r="E60" s="80"/>
      <c r="F60" s="270"/>
      <c r="G60" s="271"/>
      <c r="H60" s="272"/>
    </row>
    <row r="61" spans="1:8" x14ac:dyDescent="0.2">
      <c r="A61" s="386" t="s">
        <v>164</v>
      </c>
      <c r="B61" s="386"/>
      <c r="C61" s="386"/>
      <c r="D61" s="265" t="s">
        <v>14</v>
      </c>
      <c r="E61" s="265" t="s">
        <v>165</v>
      </c>
      <c r="F61" s="265" t="s">
        <v>166</v>
      </c>
      <c r="G61" s="263" t="s">
        <v>167</v>
      </c>
      <c r="H61" s="273" t="s">
        <v>120</v>
      </c>
    </row>
    <row r="62" spans="1:8" x14ac:dyDescent="0.2">
      <c r="A62" s="380" t="s">
        <v>168</v>
      </c>
      <c r="B62" s="380"/>
      <c r="C62" s="380"/>
      <c r="D62" s="179">
        <v>0.05</v>
      </c>
      <c r="E62" s="160"/>
      <c r="F62" s="269"/>
      <c r="G62" s="274"/>
      <c r="H62" s="274">
        <f>G59*D62</f>
        <v>1.0224015</v>
      </c>
    </row>
    <row r="63" spans="1:8" x14ac:dyDescent="0.2">
      <c r="A63" s="158"/>
      <c r="B63" s="81"/>
      <c r="C63" s="81"/>
      <c r="D63" s="80"/>
      <c r="E63" s="80"/>
      <c r="F63" s="269"/>
      <c r="G63" s="383"/>
      <c r="H63" s="383"/>
    </row>
    <row r="64" spans="1:8" x14ac:dyDescent="0.2">
      <c r="A64" s="171"/>
      <c r="B64" s="80"/>
      <c r="C64" s="80"/>
      <c r="D64" s="80"/>
      <c r="E64" s="80"/>
      <c r="F64" s="80"/>
      <c r="G64" s="80"/>
      <c r="H64" s="172"/>
    </row>
    <row r="65" spans="1:8" x14ac:dyDescent="0.2">
      <c r="A65" s="386" t="s">
        <v>116</v>
      </c>
      <c r="B65" s="386"/>
      <c r="C65" s="386"/>
      <c r="D65" s="393">
        <v>1</v>
      </c>
      <c r="E65" s="393"/>
      <c r="F65" s="80"/>
      <c r="G65" s="80"/>
      <c r="H65" s="172"/>
    </row>
    <row r="66" spans="1:8" x14ac:dyDescent="0.2">
      <c r="A66" s="171"/>
      <c r="B66" s="80"/>
      <c r="C66" s="80"/>
      <c r="D66" s="80"/>
      <c r="E66" s="80"/>
      <c r="F66" s="80"/>
      <c r="G66" s="80"/>
      <c r="H66" s="172"/>
    </row>
    <row r="67" spans="1:8" ht="12.75" x14ac:dyDescent="0.2">
      <c r="A67" s="405" t="s">
        <v>117</v>
      </c>
      <c r="B67" s="405"/>
      <c r="C67" s="405"/>
      <c r="D67" s="405"/>
      <c r="E67" s="405"/>
      <c r="F67" s="406">
        <f>(G59+G54+H62)/D65</f>
        <v>133.79043149999998</v>
      </c>
      <c r="G67" s="406"/>
      <c r="H67" s="406"/>
    </row>
    <row r="68" spans="1:8" x14ac:dyDescent="0.2">
      <c r="A68" s="171"/>
      <c r="B68" s="80"/>
      <c r="C68" s="80"/>
      <c r="D68" s="80"/>
      <c r="E68" s="80"/>
      <c r="F68" s="80"/>
      <c r="G68" s="80"/>
      <c r="H68" s="172"/>
    </row>
    <row r="69" spans="1:8" x14ac:dyDescent="0.2">
      <c r="A69" s="171"/>
      <c r="B69" s="80"/>
      <c r="C69" s="80"/>
      <c r="D69" s="80"/>
      <c r="E69" s="80"/>
      <c r="F69" s="80"/>
      <c r="G69" s="80"/>
      <c r="H69" s="172"/>
    </row>
    <row r="70" spans="1:8" x14ac:dyDescent="0.2">
      <c r="A70" s="386" t="s">
        <v>118</v>
      </c>
      <c r="B70" s="386"/>
      <c r="C70" s="160" t="s">
        <v>99</v>
      </c>
      <c r="D70" s="380" t="s">
        <v>119</v>
      </c>
      <c r="E70" s="380"/>
      <c r="F70" s="380" t="s">
        <v>114</v>
      </c>
      <c r="G70" s="380"/>
      <c r="H70" s="160" t="s">
        <v>120</v>
      </c>
    </row>
    <row r="71" spans="1:8" ht="27.75" customHeight="1" x14ac:dyDescent="0.2">
      <c r="A71" s="410" t="s">
        <v>186</v>
      </c>
      <c r="B71" s="438"/>
      <c r="C71" s="265" t="s">
        <v>163</v>
      </c>
      <c r="D71" s="380">
        <v>2.94</v>
      </c>
      <c r="E71" s="380"/>
      <c r="F71" s="381">
        <v>53</v>
      </c>
      <c r="G71" s="382"/>
      <c r="H71" s="160">
        <f>F71*D71</f>
        <v>155.82</v>
      </c>
    </row>
    <row r="72" spans="1:8" ht="39" customHeight="1" x14ac:dyDescent="0.2">
      <c r="A72" s="410" t="s">
        <v>182</v>
      </c>
      <c r="B72" s="438"/>
      <c r="C72" s="265" t="s">
        <v>183</v>
      </c>
      <c r="D72" s="380">
        <v>461.7</v>
      </c>
      <c r="E72" s="380"/>
      <c r="F72" s="381">
        <v>1</v>
      </c>
      <c r="G72" s="382"/>
      <c r="H72" s="160">
        <f>F72*D72</f>
        <v>461.7</v>
      </c>
    </row>
    <row r="73" spans="1:8" x14ac:dyDescent="0.2">
      <c r="A73" s="171"/>
      <c r="B73" s="80"/>
      <c r="C73" s="80"/>
      <c r="D73" s="80"/>
      <c r="E73" s="80"/>
      <c r="F73" s="269" t="s">
        <v>121</v>
      </c>
      <c r="G73" s="383">
        <f>SUM(H71:H72)</f>
        <v>617.52</v>
      </c>
      <c r="H73" s="383"/>
    </row>
    <row r="74" spans="1:8" x14ac:dyDescent="0.2">
      <c r="A74" s="171"/>
      <c r="B74" s="80"/>
      <c r="C74" s="80"/>
      <c r="D74" s="80"/>
      <c r="E74" s="80"/>
      <c r="F74" s="80"/>
      <c r="G74" s="80"/>
      <c r="H74" s="172"/>
    </row>
    <row r="75" spans="1:8" x14ac:dyDescent="0.2">
      <c r="A75" s="386" t="s">
        <v>122</v>
      </c>
      <c r="B75" s="386"/>
      <c r="C75" s="160" t="s">
        <v>99</v>
      </c>
      <c r="D75" s="380" t="s">
        <v>119</v>
      </c>
      <c r="E75" s="380"/>
      <c r="F75" s="380" t="s">
        <v>114</v>
      </c>
      <c r="G75" s="380"/>
      <c r="H75" s="160" t="s">
        <v>120</v>
      </c>
    </row>
    <row r="76" spans="1:8" ht="39.75" customHeight="1" x14ac:dyDescent="0.2">
      <c r="A76" s="388" t="s">
        <v>184</v>
      </c>
      <c r="B76" s="389"/>
      <c r="C76" s="265" t="s">
        <v>159</v>
      </c>
      <c r="D76" s="380">
        <v>10.31</v>
      </c>
      <c r="E76" s="380"/>
      <c r="F76" s="439">
        <v>25</v>
      </c>
      <c r="G76" s="440"/>
      <c r="H76" s="162">
        <f>ROUNDDOWN(F76*D76,2)</f>
        <v>257.75</v>
      </c>
    </row>
    <row r="77" spans="1:8" ht="26.25" customHeight="1" x14ac:dyDescent="0.2">
      <c r="A77" s="407" t="s">
        <v>174</v>
      </c>
      <c r="B77" s="437"/>
      <c r="C77" s="265" t="s">
        <v>158</v>
      </c>
      <c r="D77" s="380">
        <v>368.91</v>
      </c>
      <c r="E77" s="380"/>
      <c r="F77" s="403">
        <v>0.18</v>
      </c>
      <c r="G77" s="404"/>
      <c r="H77" s="162">
        <f t="shared" ref="H77:H80" si="3">ROUNDDOWN(F77*D77,2)</f>
        <v>66.400000000000006</v>
      </c>
    </row>
    <row r="78" spans="1:8" ht="24" customHeight="1" x14ac:dyDescent="0.2">
      <c r="A78" s="407" t="s">
        <v>187</v>
      </c>
      <c r="B78" s="408"/>
      <c r="C78" s="265" t="s">
        <v>57</v>
      </c>
      <c r="D78" s="380">
        <v>4.53</v>
      </c>
      <c r="E78" s="380"/>
      <c r="F78" s="381">
        <v>4</v>
      </c>
      <c r="G78" s="382"/>
      <c r="H78" s="162">
        <f t="shared" si="3"/>
        <v>18.12</v>
      </c>
    </row>
    <row r="79" spans="1:8" ht="22.5" customHeight="1" x14ac:dyDescent="0.2">
      <c r="A79" s="407" t="s">
        <v>171</v>
      </c>
      <c r="B79" s="408"/>
      <c r="C79" s="265" t="s">
        <v>158</v>
      </c>
      <c r="D79" s="380">
        <v>468.39</v>
      </c>
      <c r="E79" s="380"/>
      <c r="F79" s="403">
        <v>0.79</v>
      </c>
      <c r="G79" s="404"/>
      <c r="H79" s="162">
        <f t="shared" si="3"/>
        <v>370.02</v>
      </c>
    </row>
    <row r="80" spans="1:8" ht="47.25" customHeight="1" x14ac:dyDescent="0.2">
      <c r="A80" s="410" t="s">
        <v>188</v>
      </c>
      <c r="B80" s="411"/>
      <c r="C80" s="265" t="s">
        <v>158</v>
      </c>
      <c r="D80" s="380">
        <v>505.06</v>
      </c>
      <c r="E80" s="380"/>
      <c r="F80" s="403">
        <v>0.38</v>
      </c>
      <c r="G80" s="404"/>
      <c r="H80" s="162">
        <f t="shared" si="3"/>
        <v>191.92</v>
      </c>
    </row>
    <row r="81" spans="1:8" x14ac:dyDescent="0.2">
      <c r="A81" s="171"/>
      <c r="B81" s="80"/>
      <c r="C81" s="80"/>
      <c r="D81" s="80"/>
      <c r="E81" s="80"/>
      <c r="F81" s="269" t="s">
        <v>123</v>
      </c>
      <c r="G81" s="383">
        <f>SUM(H76:H80)</f>
        <v>904.20999999999992</v>
      </c>
      <c r="H81" s="383"/>
    </row>
    <row r="82" spans="1:8" x14ac:dyDescent="0.2">
      <c r="A82" s="171"/>
      <c r="B82" s="80"/>
      <c r="C82" s="80"/>
      <c r="D82" s="80"/>
      <c r="E82" s="80"/>
      <c r="F82" s="80"/>
      <c r="G82" s="80"/>
      <c r="H82" s="172"/>
    </row>
    <row r="83" spans="1:8" ht="15" x14ac:dyDescent="0.2">
      <c r="A83" s="173"/>
      <c r="B83" s="82"/>
      <c r="C83" s="82"/>
      <c r="D83" s="82"/>
      <c r="E83" s="384" t="s">
        <v>124</v>
      </c>
      <c r="F83" s="384"/>
      <c r="G83" s="385">
        <f>G73+F67+G81</f>
        <v>1655.5204314999999</v>
      </c>
      <c r="H83" s="385"/>
    </row>
    <row r="84" spans="1:8" ht="15" x14ac:dyDescent="0.2">
      <c r="A84" s="173"/>
      <c r="B84" s="82"/>
      <c r="C84" s="82"/>
      <c r="D84" s="82"/>
      <c r="E84" s="278" t="s">
        <v>125</v>
      </c>
      <c r="F84" s="279">
        <v>0.30399999999999999</v>
      </c>
      <c r="G84" s="385">
        <f>ROUND(G83*F84,2)</f>
        <v>503.28</v>
      </c>
      <c r="H84" s="385"/>
    </row>
    <row r="85" spans="1:8" ht="15" x14ac:dyDescent="0.2">
      <c r="A85" s="173"/>
      <c r="B85" s="82"/>
      <c r="C85" s="82"/>
      <c r="D85" s="82"/>
      <c r="E85" s="387" t="s">
        <v>126</v>
      </c>
      <c r="F85" s="387"/>
      <c r="G85" s="376">
        <f>SUM(G83:H84)</f>
        <v>2158.8004314999998</v>
      </c>
      <c r="H85" s="377"/>
    </row>
    <row r="86" spans="1:8" ht="15" x14ac:dyDescent="0.2">
      <c r="A86" s="173"/>
      <c r="B86" s="82"/>
      <c r="C86" s="82"/>
      <c r="D86" s="82"/>
      <c r="E86" s="156"/>
      <c r="F86" s="156"/>
      <c r="G86" s="189"/>
      <c r="H86" s="190"/>
    </row>
    <row r="87" spans="1:8" x14ac:dyDescent="0.2">
      <c r="A87" s="380" t="s">
        <v>101</v>
      </c>
      <c r="B87" s="265" t="s">
        <v>3</v>
      </c>
      <c r="C87" s="395" t="s">
        <v>296</v>
      </c>
      <c r="D87" s="412" t="s">
        <v>34</v>
      </c>
      <c r="E87" s="413"/>
      <c r="F87" s="414"/>
      <c r="G87" s="380" t="s">
        <v>102</v>
      </c>
      <c r="H87" s="380" t="s">
        <v>163</v>
      </c>
    </row>
    <row r="88" spans="1:8" ht="12" customHeight="1" x14ac:dyDescent="0.2">
      <c r="A88" s="380"/>
      <c r="B88" s="185" t="s">
        <v>143</v>
      </c>
      <c r="C88" s="396"/>
      <c r="D88" s="400"/>
      <c r="E88" s="401"/>
      <c r="F88" s="402"/>
      <c r="G88" s="380"/>
      <c r="H88" s="380"/>
    </row>
    <row r="89" spans="1:8" x14ac:dyDescent="0.2">
      <c r="A89" s="171"/>
      <c r="B89" s="80"/>
      <c r="C89" s="80"/>
      <c r="D89" s="80"/>
      <c r="E89" s="80"/>
      <c r="F89" s="80"/>
      <c r="G89" s="80"/>
      <c r="H89" s="172"/>
    </row>
    <row r="90" spans="1:8" x14ac:dyDescent="0.2">
      <c r="A90" s="386" t="s">
        <v>103</v>
      </c>
      <c r="B90" s="386"/>
      <c r="C90" s="160" t="s">
        <v>104</v>
      </c>
      <c r="D90" s="160" t="s">
        <v>105</v>
      </c>
      <c r="E90" s="160" t="s">
        <v>106</v>
      </c>
      <c r="F90" s="160" t="s">
        <v>107</v>
      </c>
      <c r="G90" s="160" t="s">
        <v>108</v>
      </c>
      <c r="H90" s="160" t="s">
        <v>109</v>
      </c>
    </row>
    <row r="91" spans="1:8" x14ac:dyDescent="0.2">
      <c r="A91" s="394"/>
      <c r="B91" s="394"/>
      <c r="C91" s="83"/>
      <c r="D91" s="83"/>
      <c r="E91" s="83"/>
      <c r="F91" s="84"/>
      <c r="G91" s="84"/>
      <c r="H91" s="162"/>
    </row>
    <row r="92" spans="1:8" ht="12" customHeight="1" x14ac:dyDescent="0.2">
      <c r="A92" s="171"/>
      <c r="B92" s="80"/>
      <c r="C92" s="80"/>
      <c r="D92" s="80"/>
      <c r="E92" s="80"/>
      <c r="F92" s="269" t="s">
        <v>110</v>
      </c>
      <c r="G92" s="383">
        <f>SUM(H91:H91)</f>
        <v>0</v>
      </c>
      <c r="H92" s="383"/>
    </row>
    <row r="93" spans="1:8" x14ac:dyDescent="0.2">
      <c r="A93" s="171"/>
      <c r="B93" s="80"/>
      <c r="C93" s="80"/>
      <c r="D93" s="80"/>
      <c r="E93" s="80"/>
      <c r="F93" s="80"/>
      <c r="G93" s="80"/>
      <c r="H93" s="172"/>
    </row>
    <row r="94" spans="1:8" x14ac:dyDescent="0.2">
      <c r="A94" s="386" t="s">
        <v>111</v>
      </c>
      <c r="B94" s="386"/>
      <c r="C94" s="386"/>
      <c r="D94" s="265" t="s">
        <v>112</v>
      </c>
      <c r="E94" s="265" t="s">
        <v>113</v>
      </c>
      <c r="F94" s="380" t="s">
        <v>114</v>
      </c>
      <c r="G94" s="380"/>
      <c r="H94" s="160" t="s">
        <v>109</v>
      </c>
    </row>
    <row r="95" spans="1:8" x14ac:dyDescent="0.2">
      <c r="A95" s="380" t="s">
        <v>161</v>
      </c>
      <c r="B95" s="380"/>
      <c r="C95" s="380"/>
      <c r="D95" s="159">
        <v>0.86739999999999995</v>
      </c>
      <c r="E95" s="266">
        <v>11</v>
      </c>
      <c r="F95" s="381">
        <v>0.5</v>
      </c>
      <c r="G95" s="382"/>
      <c r="H95" s="161">
        <f>F95*E95</f>
        <v>5.5</v>
      </c>
    </row>
    <row r="96" spans="1:8" x14ac:dyDescent="0.2">
      <c r="A96" s="380" t="s">
        <v>162</v>
      </c>
      <c r="B96" s="380"/>
      <c r="C96" s="380"/>
      <c r="D96" s="159">
        <v>0.86739999999999995</v>
      </c>
      <c r="E96" s="266">
        <v>6.04</v>
      </c>
      <c r="F96" s="393">
        <v>1.5</v>
      </c>
      <c r="G96" s="393"/>
      <c r="H96" s="161">
        <f>F96*E96</f>
        <v>9.06</v>
      </c>
    </row>
    <row r="97" spans="1:8" x14ac:dyDescent="0.2">
      <c r="A97" s="171"/>
      <c r="B97" s="80"/>
      <c r="C97" s="80"/>
      <c r="D97" s="80"/>
      <c r="E97" s="80"/>
      <c r="F97" s="269" t="s">
        <v>115</v>
      </c>
      <c r="G97" s="383">
        <f>SUM(H95:H96)</f>
        <v>14.56</v>
      </c>
      <c r="H97" s="383"/>
    </row>
    <row r="98" spans="1:8" x14ac:dyDescent="0.2">
      <c r="A98" s="171"/>
      <c r="B98" s="80"/>
      <c r="C98" s="80"/>
      <c r="D98" s="80"/>
      <c r="E98" s="80"/>
      <c r="F98" s="270"/>
      <c r="G98" s="271"/>
      <c r="H98" s="272"/>
    </row>
    <row r="99" spans="1:8" x14ac:dyDescent="0.2">
      <c r="A99" s="386" t="s">
        <v>164</v>
      </c>
      <c r="B99" s="386"/>
      <c r="C99" s="386"/>
      <c r="D99" s="265" t="s">
        <v>14</v>
      </c>
      <c r="E99" s="265" t="s">
        <v>165</v>
      </c>
      <c r="F99" s="265" t="s">
        <v>166</v>
      </c>
      <c r="G99" s="263" t="s">
        <v>167</v>
      </c>
      <c r="H99" s="273" t="s">
        <v>120</v>
      </c>
    </row>
    <row r="100" spans="1:8" x14ac:dyDescent="0.2">
      <c r="A100" s="380" t="s">
        <v>168</v>
      </c>
      <c r="B100" s="380"/>
      <c r="C100" s="380"/>
      <c r="D100" s="179">
        <v>0.05</v>
      </c>
      <c r="E100" s="160"/>
      <c r="F100" s="269"/>
      <c r="G100" s="274"/>
      <c r="H100" s="274">
        <f>G97*D100</f>
        <v>0.72800000000000009</v>
      </c>
    </row>
    <row r="101" spans="1:8" x14ac:dyDescent="0.2">
      <c r="A101" s="158"/>
      <c r="B101" s="81"/>
      <c r="C101" s="81"/>
      <c r="D101" s="80"/>
      <c r="E101" s="80"/>
      <c r="F101" s="269"/>
      <c r="G101" s="383"/>
      <c r="H101" s="383"/>
    </row>
    <row r="102" spans="1:8" x14ac:dyDescent="0.2">
      <c r="A102" s="171"/>
      <c r="B102" s="80"/>
      <c r="C102" s="80"/>
      <c r="D102" s="80"/>
      <c r="E102" s="80"/>
      <c r="F102" s="80"/>
      <c r="G102" s="80"/>
      <c r="H102" s="172"/>
    </row>
    <row r="103" spans="1:8" x14ac:dyDescent="0.2">
      <c r="A103" s="386" t="s">
        <v>116</v>
      </c>
      <c r="B103" s="386"/>
      <c r="C103" s="386"/>
      <c r="D103" s="393">
        <v>0.83</v>
      </c>
      <c r="E103" s="393"/>
      <c r="F103" s="80"/>
      <c r="G103" s="80"/>
      <c r="H103" s="172"/>
    </row>
    <row r="104" spans="1:8" x14ac:dyDescent="0.2">
      <c r="A104" s="171"/>
      <c r="B104" s="80"/>
      <c r="C104" s="80"/>
      <c r="D104" s="80"/>
      <c r="E104" s="80"/>
      <c r="F104" s="80"/>
      <c r="G104" s="80"/>
      <c r="H104" s="172"/>
    </row>
    <row r="105" spans="1:8" ht="12.75" x14ac:dyDescent="0.2">
      <c r="A105" s="405" t="s">
        <v>117</v>
      </c>
      <c r="B105" s="405"/>
      <c r="C105" s="405"/>
      <c r="D105" s="405"/>
      <c r="E105" s="405"/>
      <c r="F105" s="406">
        <f>(G97+G92+H100)/D103</f>
        <v>18.419277108433736</v>
      </c>
      <c r="G105" s="406"/>
      <c r="H105" s="406"/>
    </row>
    <row r="106" spans="1:8" x14ac:dyDescent="0.2">
      <c r="A106" s="171"/>
      <c r="B106" s="80"/>
      <c r="C106" s="80"/>
      <c r="D106" s="80"/>
      <c r="E106" s="80"/>
      <c r="F106" s="80"/>
      <c r="G106" s="80"/>
      <c r="H106" s="172"/>
    </row>
    <row r="107" spans="1:8" x14ac:dyDescent="0.2">
      <c r="A107" s="171"/>
      <c r="B107" s="80"/>
      <c r="C107" s="80"/>
      <c r="D107" s="80"/>
      <c r="E107" s="80"/>
      <c r="F107" s="80"/>
      <c r="G107" s="80"/>
      <c r="H107" s="172"/>
    </row>
    <row r="108" spans="1:8" x14ac:dyDescent="0.2">
      <c r="A108" s="386" t="s">
        <v>118</v>
      </c>
      <c r="B108" s="386"/>
      <c r="C108" s="160" t="s">
        <v>99</v>
      </c>
      <c r="D108" s="380" t="s">
        <v>119</v>
      </c>
      <c r="E108" s="380"/>
      <c r="F108" s="380" t="s">
        <v>114</v>
      </c>
      <c r="G108" s="380"/>
      <c r="H108" s="160" t="s">
        <v>120</v>
      </c>
    </row>
    <row r="109" spans="1:8" x14ac:dyDescent="0.2">
      <c r="A109" s="409" t="s">
        <v>169</v>
      </c>
      <c r="B109" s="380"/>
      <c r="C109" s="265" t="s">
        <v>163</v>
      </c>
      <c r="D109" s="380">
        <v>312.19</v>
      </c>
      <c r="E109" s="380"/>
      <c r="F109" s="381">
        <v>1</v>
      </c>
      <c r="G109" s="382"/>
      <c r="H109" s="160">
        <f>F109*D109</f>
        <v>312.19</v>
      </c>
    </row>
    <row r="110" spans="1:8" x14ac:dyDescent="0.2">
      <c r="A110" s="171"/>
      <c r="B110" s="80"/>
      <c r="C110" s="80"/>
      <c r="D110" s="80"/>
      <c r="E110" s="80"/>
      <c r="F110" s="269" t="s">
        <v>121</v>
      </c>
      <c r="G110" s="383">
        <f>SUM(H109)</f>
        <v>312.19</v>
      </c>
      <c r="H110" s="383"/>
    </row>
    <row r="111" spans="1:8" x14ac:dyDescent="0.2">
      <c r="A111" s="171"/>
      <c r="B111" s="80"/>
      <c r="C111" s="80"/>
      <c r="D111" s="80"/>
      <c r="E111" s="80"/>
      <c r="F111" s="80"/>
      <c r="G111" s="80"/>
      <c r="H111" s="172"/>
    </row>
    <row r="112" spans="1:8" x14ac:dyDescent="0.2">
      <c r="A112" s="386" t="s">
        <v>122</v>
      </c>
      <c r="B112" s="386"/>
      <c r="C112" s="160" t="s">
        <v>99</v>
      </c>
      <c r="D112" s="380" t="s">
        <v>119</v>
      </c>
      <c r="E112" s="380"/>
      <c r="F112" s="380" t="s">
        <v>114</v>
      </c>
      <c r="G112" s="380"/>
      <c r="H112" s="160" t="s">
        <v>120</v>
      </c>
    </row>
    <row r="113" spans="1:12" x14ac:dyDescent="0.2">
      <c r="A113" s="388" t="s">
        <v>170</v>
      </c>
      <c r="B113" s="389"/>
      <c r="C113" s="265" t="s">
        <v>57</v>
      </c>
      <c r="D113" s="380">
        <v>71.59</v>
      </c>
      <c r="E113" s="380"/>
      <c r="F113" s="403">
        <v>3.6960000000000002</v>
      </c>
      <c r="G113" s="404"/>
      <c r="H113" s="162">
        <f>F113*D113</f>
        <v>264.59664000000004</v>
      </c>
    </row>
    <row r="114" spans="1:12" ht="23.25" customHeight="1" x14ac:dyDescent="0.2">
      <c r="A114" s="407" t="s">
        <v>174</v>
      </c>
      <c r="B114" s="437"/>
      <c r="C114" s="265" t="s">
        <v>158</v>
      </c>
      <c r="D114" s="380">
        <v>368.91</v>
      </c>
      <c r="E114" s="380"/>
      <c r="F114" s="403">
        <v>5.5E-2</v>
      </c>
      <c r="G114" s="404"/>
      <c r="H114" s="162">
        <f t="shared" ref="H114:H118" si="4">F114*D114</f>
        <v>20.290050000000001</v>
      </c>
    </row>
    <row r="115" spans="1:12" ht="30" customHeight="1" x14ac:dyDescent="0.2">
      <c r="A115" s="410" t="s">
        <v>171</v>
      </c>
      <c r="B115" s="411"/>
      <c r="C115" s="265" t="s">
        <v>158</v>
      </c>
      <c r="D115" s="380">
        <v>468.39</v>
      </c>
      <c r="E115" s="380"/>
      <c r="F115" s="403">
        <v>0.65100000000000002</v>
      </c>
      <c r="G115" s="404"/>
      <c r="H115" s="162">
        <f t="shared" si="4"/>
        <v>304.92189000000002</v>
      </c>
    </row>
    <row r="116" spans="1:12" ht="29.25" customHeight="1" x14ac:dyDescent="0.2">
      <c r="A116" s="388" t="s">
        <v>172</v>
      </c>
      <c r="B116" s="388"/>
      <c r="C116" s="265" t="s">
        <v>158</v>
      </c>
      <c r="D116" s="381">
        <v>12.38</v>
      </c>
      <c r="E116" s="382"/>
      <c r="F116" s="381">
        <v>3</v>
      </c>
      <c r="G116" s="382"/>
      <c r="H116" s="162">
        <f t="shared" si="4"/>
        <v>37.14</v>
      </c>
    </row>
    <row r="117" spans="1:12" ht="58.5" customHeight="1" x14ac:dyDescent="0.2">
      <c r="A117" s="410" t="s">
        <v>299</v>
      </c>
      <c r="B117" s="411"/>
      <c r="C117" s="265" t="s">
        <v>57</v>
      </c>
      <c r="D117" s="403">
        <v>61.29</v>
      </c>
      <c r="E117" s="404"/>
      <c r="F117" s="403">
        <v>0.88</v>
      </c>
      <c r="G117" s="404"/>
      <c r="H117" s="162">
        <f t="shared" si="4"/>
        <v>53.935200000000002</v>
      </c>
    </row>
    <row r="118" spans="1:12" ht="37.5" customHeight="1" x14ac:dyDescent="0.2">
      <c r="A118" s="388" t="s">
        <v>173</v>
      </c>
      <c r="B118" s="389"/>
      <c r="C118" s="265" t="s">
        <v>158</v>
      </c>
      <c r="D118" s="380">
        <v>33.450000000000003</v>
      </c>
      <c r="E118" s="380"/>
      <c r="F118" s="381">
        <v>1.7</v>
      </c>
      <c r="G118" s="382"/>
      <c r="H118" s="162">
        <f t="shared" si="4"/>
        <v>56.865000000000002</v>
      </c>
    </row>
    <row r="119" spans="1:12" x14ac:dyDescent="0.2">
      <c r="A119" s="171"/>
      <c r="B119" s="80"/>
      <c r="C119" s="80"/>
      <c r="D119" s="80"/>
      <c r="E119" s="80"/>
      <c r="F119" s="269" t="s">
        <v>123</v>
      </c>
      <c r="G119" s="383">
        <f>SUM(H113:H118)</f>
        <v>737.74878000000012</v>
      </c>
      <c r="H119" s="383"/>
    </row>
    <row r="120" spans="1:12" x14ac:dyDescent="0.2">
      <c r="A120" s="171"/>
      <c r="B120" s="80"/>
      <c r="C120" s="80"/>
      <c r="D120" s="80"/>
      <c r="E120" s="80"/>
      <c r="F120" s="80"/>
      <c r="G120" s="80"/>
      <c r="H120" s="172"/>
    </row>
    <row r="121" spans="1:12" x14ac:dyDescent="0.2">
      <c r="A121" s="171"/>
      <c r="B121" s="80"/>
      <c r="C121" s="80"/>
      <c r="D121" s="80"/>
      <c r="E121" s="80"/>
      <c r="F121" s="80"/>
      <c r="G121" s="80"/>
      <c r="H121" s="172"/>
    </row>
    <row r="122" spans="1:12" ht="15" x14ac:dyDescent="0.2">
      <c r="A122" s="173"/>
      <c r="B122" s="82"/>
      <c r="C122" s="82"/>
      <c r="D122" s="82"/>
      <c r="E122" s="405" t="s">
        <v>124</v>
      </c>
      <c r="F122" s="405"/>
      <c r="G122" s="444">
        <f>ROUND(G110+F105+G119,2)</f>
        <v>1068.3599999999999</v>
      </c>
      <c r="H122" s="444"/>
    </row>
    <row r="123" spans="1:12" ht="15" x14ac:dyDescent="0.2">
      <c r="A123" s="173"/>
      <c r="B123" s="82"/>
      <c r="C123" s="82"/>
      <c r="D123" s="82"/>
      <c r="E123" s="164" t="s">
        <v>125</v>
      </c>
      <c r="F123" s="165">
        <v>0.30399999999999999</v>
      </c>
      <c r="G123" s="444">
        <f>ROUND(G122*F123,2)</f>
        <v>324.77999999999997</v>
      </c>
      <c r="H123" s="444"/>
    </row>
    <row r="124" spans="1:12" ht="15" x14ac:dyDescent="0.2">
      <c r="A124" s="173"/>
      <c r="B124" s="82"/>
      <c r="C124" s="82"/>
      <c r="D124" s="82"/>
      <c r="E124" s="451" t="s">
        <v>126</v>
      </c>
      <c r="F124" s="451"/>
      <c r="G124" s="376">
        <f>SUM(G122:H123)</f>
        <v>1393.1399999999999</v>
      </c>
      <c r="H124" s="377"/>
      <c r="L124" s="160"/>
    </row>
    <row r="125" spans="1:12" ht="15" x14ac:dyDescent="0.2">
      <c r="A125" s="173"/>
      <c r="B125" s="82"/>
      <c r="C125" s="82"/>
      <c r="D125" s="82"/>
      <c r="E125" s="156"/>
      <c r="F125" s="156"/>
      <c r="G125" s="189"/>
      <c r="H125" s="190"/>
    </row>
    <row r="126" spans="1:12" ht="15" x14ac:dyDescent="0.2">
      <c r="A126" s="173"/>
      <c r="B126" s="82"/>
      <c r="C126" s="82"/>
      <c r="D126" s="82"/>
      <c r="E126" s="156"/>
      <c r="F126" s="156"/>
      <c r="G126" s="189"/>
      <c r="H126" s="190"/>
    </row>
    <row r="127" spans="1:12" ht="12" customHeight="1" x14ac:dyDescent="0.2">
      <c r="A127" s="380" t="s">
        <v>101</v>
      </c>
      <c r="B127" s="445" t="s">
        <v>287</v>
      </c>
      <c r="C127" s="395" t="s">
        <v>297</v>
      </c>
      <c r="D127" s="397" t="s">
        <v>242</v>
      </c>
      <c r="E127" s="398"/>
      <c r="F127" s="399"/>
      <c r="G127" s="445" t="s">
        <v>102</v>
      </c>
      <c r="H127" s="445" t="s">
        <v>18</v>
      </c>
    </row>
    <row r="128" spans="1:12" x14ac:dyDescent="0.2">
      <c r="A128" s="380"/>
      <c r="B128" s="446"/>
      <c r="C128" s="396"/>
      <c r="D128" s="400"/>
      <c r="E128" s="401"/>
      <c r="F128" s="402"/>
      <c r="G128" s="446"/>
      <c r="H128" s="446"/>
    </row>
    <row r="129" spans="1:8" x14ac:dyDescent="0.2">
      <c r="A129" s="80"/>
      <c r="B129" s="80"/>
      <c r="C129" s="80"/>
      <c r="D129" s="80"/>
      <c r="E129" s="80"/>
      <c r="F129" s="80"/>
      <c r="G129" s="80"/>
      <c r="H129" s="172"/>
    </row>
    <row r="130" spans="1:8" ht="15" x14ac:dyDescent="0.2">
      <c r="A130" s="417" t="s">
        <v>103</v>
      </c>
      <c r="B130" s="418"/>
      <c r="C130" s="160" t="s">
        <v>104</v>
      </c>
      <c r="D130" s="160" t="s">
        <v>105</v>
      </c>
      <c r="E130" s="160" t="s">
        <v>106</v>
      </c>
      <c r="F130" s="160" t="s">
        <v>107</v>
      </c>
      <c r="G130" s="160" t="s">
        <v>108</v>
      </c>
      <c r="H130" s="160" t="s">
        <v>109</v>
      </c>
    </row>
    <row r="131" spans="1:8" ht="12" customHeight="1" x14ac:dyDescent="0.2">
      <c r="A131" s="420" t="s">
        <v>263</v>
      </c>
      <c r="B131" s="421"/>
      <c r="C131" s="161">
        <v>1</v>
      </c>
      <c r="D131" s="161">
        <v>0.4</v>
      </c>
      <c r="E131" s="161">
        <v>0.6</v>
      </c>
      <c r="F131" s="160">
        <v>109.61</v>
      </c>
      <c r="G131" s="160">
        <v>30.29</v>
      </c>
      <c r="H131" s="161">
        <f>ROUNDDOWN((D131*F131)+(E131*G131),2)</f>
        <v>62.01</v>
      </c>
    </row>
    <row r="132" spans="1:8" ht="12" customHeight="1" x14ac:dyDescent="0.2">
      <c r="A132" s="420" t="s">
        <v>264</v>
      </c>
      <c r="B132" s="421"/>
      <c r="C132" s="162">
        <v>1</v>
      </c>
      <c r="D132" s="162">
        <v>1</v>
      </c>
      <c r="E132" s="83">
        <v>0</v>
      </c>
      <c r="F132" s="84">
        <v>193.18</v>
      </c>
      <c r="G132" s="84">
        <v>96.78</v>
      </c>
      <c r="H132" s="161">
        <f>ROUNDDOWN((D132*F132)+(E132*G132),2)</f>
        <v>193.18</v>
      </c>
    </row>
    <row r="133" spans="1:8" ht="12.75" x14ac:dyDescent="0.2">
      <c r="A133" s="80"/>
      <c r="B133" s="80"/>
      <c r="C133" s="80"/>
      <c r="D133" s="80"/>
      <c r="E133" s="80"/>
      <c r="F133" s="163" t="s">
        <v>110</v>
      </c>
      <c r="G133" s="422">
        <f>SUM(H131:H132)</f>
        <v>255.19</v>
      </c>
      <c r="H133" s="422"/>
    </row>
    <row r="134" spans="1:8" x14ac:dyDescent="0.2">
      <c r="A134" s="80"/>
      <c r="B134" s="80"/>
      <c r="C134" s="80"/>
      <c r="D134" s="80"/>
      <c r="E134" s="80"/>
      <c r="F134" s="80"/>
      <c r="G134" s="80"/>
      <c r="H134" s="172"/>
    </row>
    <row r="135" spans="1:8" ht="15" x14ac:dyDescent="0.2">
      <c r="A135" s="417" t="s">
        <v>111</v>
      </c>
      <c r="B135" s="441"/>
      <c r="C135" s="418"/>
      <c r="D135" s="265" t="s">
        <v>265</v>
      </c>
      <c r="E135" s="265" t="s">
        <v>113</v>
      </c>
      <c r="F135" s="380" t="s">
        <v>114</v>
      </c>
      <c r="G135" s="380"/>
      <c r="H135" s="160" t="s">
        <v>109</v>
      </c>
    </row>
    <row r="136" spans="1:8" x14ac:dyDescent="0.2">
      <c r="A136" s="442" t="s">
        <v>266</v>
      </c>
      <c r="B136" s="443"/>
      <c r="C136" s="438"/>
      <c r="D136" s="159">
        <v>0.86739999999999995</v>
      </c>
      <c r="E136" s="266">
        <v>11</v>
      </c>
      <c r="F136" s="381">
        <v>2</v>
      </c>
      <c r="G136" s="382"/>
      <c r="H136" s="161">
        <f>((E136+(E136*D136))*F136)</f>
        <v>41.082799999999999</v>
      </c>
    </row>
    <row r="137" spans="1:8" x14ac:dyDescent="0.2">
      <c r="A137" s="442" t="s">
        <v>267</v>
      </c>
      <c r="B137" s="443"/>
      <c r="C137" s="438"/>
      <c r="D137" s="159">
        <v>0.86739999999999995</v>
      </c>
      <c r="E137" s="266">
        <v>4.87</v>
      </c>
      <c r="F137" s="393">
        <v>8</v>
      </c>
      <c r="G137" s="393"/>
      <c r="H137" s="161">
        <f>((E137+(E137*D137))*F137)</f>
        <v>72.753904000000006</v>
      </c>
    </row>
    <row r="138" spans="1:8" ht="12.75" x14ac:dyDescent="0.2">
      <c r="A138" s="80"/>
      <c r="B138" s="80"/>
      <c r="C138" s="80"/>
      <c r="D138" s="80"/>
      <c r="E138" s="80"/>
      <c r="F138" s="163" t="s">
        <v>115</v>
      </c>
      <c r="G138" s="422">
        <f>SUM(H136:H137)</f>
        <v>113.836704</v>
      </c>
      <c r="H138" s="422"/>
    </row>
    <row r="139" spans="1:8" ht="12.75" x14ac:dyDescent="0.2">
      <c r="A139" s="80"/>
      <c r="B139" s="80"/>
      <c r="C139" s="80"/>
      <c r="D139" s="80"/>
      <c r="E139" s="80"/>
      <c r="F139" s="174"/>
      <c r="G139" s="175"/>
      <c r="H139" s="180"/>
    </row>
    <row r="140" spans="1:8" ht="15" x14ac:dyDescent="0.2">
      <c r="A140" s="417" t="s">
        <v>164</v>
      </c>
      <c r="B140" s="441"/>
      <c r="C140" s="418"/>
      <c r="D140" s="265" t="s">
        <v>14</v>
      </c>
      <c r="E140" s="265" t="s">
        <v>165</v>
      </c>
      <c r="F140" s="177" t="s">
        <v>166</v>
      </c>
      <c r="G140" s="178" t="s">
        <v>167</v>
      </c>
      <c r="H140" s="176" t="s">
        <v>120</v>
      </c>
    </row>
    <row r="141" spans="1:8" ht="12.75" x14ac:dyDescent="0.2">
      <c r="A141" s="442" t="s">
        <v>168</v>
      </c>
      <c r="B141" s="443"/>
      <c r="C141" s="438"/>
      <c r="D141" s="179">
        <v>0.05</v>
      </c>
      <c r="E141" s="160"/>
      <c r="F141" s="163"/>
      <c r="G141" s="264"/>
      <c r="H141" s="264">
        <f>G138*D141</f>
        <v>5.6918351999999999</v>
      </c>
    </row>
    <row r="142" spans="1:8" ht="12.75" x14ac:dyDescent="0.2">
      <c r="A142" s="81"/>
      <c r="B142" s="81"/>
      <c r="C142" s="81"/>
      <c r="D142" s="80"/>
      <c r="E142" s="80"/>
      <c r="F142" s="163"/>
      <c r="G142" s="422"/>
      <c r="H142" s="422"/>
    </row>
    <row r="143" spans="1:8" x14ac:dyDescent="0.2">
      <c r="A143" s="80"/>
      <c r="B143" s="80"/>
      <c r="C143" s="80"/>
      <c r="D143" s="80"/>
      <c r="E143" s="80"/>
      <c r="F143" s="80"/>
      <c r="G143" s="80"/>
      <c r="H143" s="172"/>
    </row>
    <row r="144" spans="1:8" x14ac:dyDescent="0.2">
      <c r="A144" s="386" t="s">
        <v>116</v>
      </c>
      <c r="B144" s="386"/>
      <c r="C144" s="386"/>
      <c r="D144" s="393">
        <v>300</v>
      </c>
      <c r="E144" s="393"/>
      <c r="F144" s="80"/>
      <c r="G144" s="80"/>
      <c r="H144" s="172"/>
    </row>
    <row r="145" spans="1:8" x14ac:dyDescent="0.2">
      <c r="A145" s="80"/>
      <c r="B145" s="80"/>
      <c r="C145" s="80"/>
      <c r="D145" s="80"/>
      <c r="E145" s="80"/>
      <c r="F145" s="80"/>
      <c r="G145" s="80"/>
      <c r="H145" s="172"/>
    </row>
    <row r="146" spans="1:8" ht="12.75" x14ac:dyDescent="0.2">
      <c r="A146" s="405"/>
      <c r="B146" s="405"/>
      <c r="C146" s="405"/>
      <c r="D146" s="405"/>
      <c r="E146" s="405"/>
      <c r="F146" s="406">
        <f>(G138+G133+H141)/D144</f>
        <v>1.2490617973333333</v>
      </c>
      <c r="G146" s="406"/>
      <c r="H146" s="406"/>
    </row>
    <row r="147" spans="1:8" x14ac:dyDescent="0.2">
      <c r="A147" s="80"/>
      <c r="B147" s="80"/>
      <c r="C147" s="80"/>
      <c r="D147" s="80"/>
      <c r="E147" s="80"/>
      <c r="F147" s="80"/>
      <c r="G147" s="80"/>
      <c r="H147" s="172"/>
    </row>
    <row r="148" spans="1:8" x14ac:dyDescent="0.2">
      <c r="A148" s="80"/>
      <c r="B148" s="80"/>
      <c r="C148" s="80"/>
      <c r="D148" s="80"/>
      <c r="E148" s="80"/>
      <c r="F148" s="80"/>
      <c r="G148" s="80"/>
      <c r="H148" s="172"/>
    </row>
    <row r="149" spans="1:8" ht="15" x14ac:dyDescent="0.2">
      <c r="A149" s="417" t="s">
        <v>118</v>
      </c>
      <c r="B149" s="418"/>
      <c r="C149" s="160" t="s">
        <v>99</v>
      </c>
      <c r="D149" s="380" t="s">
        <v>119</v>
      </c>
      <c r="E149" s="380"/>
      <c r="F149" s="380" t="s">
        <v>114</v>
      </c>
      <c r="G149" s="380"/>
      <c r="H149" s="160" t="s">
        <v>120</v>
      </c>
    </row>
    <row r="150" spans="1:8" x14ac:dyDescent="0.2">
      <c r="A150" s="442" t="s">
        <v>268</v>
      </c>
      <c r="B150" s="443"/>
      <c r="C150" s="265" t="s">
        <v>159</v>
      </c>
      <c r="D150" s="380">
        <v>14.99</v>
      </c>
      <c r="E150" s="380"/>
      <c r="F150" s="439">
        <v>0.38500000000000001</v>
      </c>
      <c r="G150" s="440"/>
      <c r="H150" s="162">
        <f>ROUNDDOWN(F150*D150,2)</f>
        <v>5.77</v>
      </c>
    </row>
    <row r="151" spans="1:8" x14ac:dyDescent="0.2">
      <c r="A151" s="442" t="s">
        <v>269</v>
      </c>
      <c r="B151" s="443"/>
      <c r="C151" s="265" t="s">
        <v>270</v>
      </c>
      <c r="D151" s="380">
        <v>319.86</v>
      </c>
      <c r="E151" s="380"/>
      <c r="F151" s="447">
        <v>1E-3</v>
      </c>
      <c r="G151" s="448"/>
      <c r="H151" s="162">
        <f>ROUNDDOWN(F151*D151,2)</f>
        <v>0.31</v>
      </c>
    </row>
    <row r="152" spans="1:8" x14ac:dyDescent="0.2">
      <c r="A152" s="442" t="s">
        <v>271</v>
      </c>
      <c r="B152" s="443"/>
      <c r="C152" s="265" t="s">
        <v>270</v>
      </c>
      <c r="D152" s="380">
        <v>392.32</v>
      </c>
      <c r="E152" s="380"/>
      <c r="F152" s="447">
        <v>3.3300000000000003E-2</v>
      </c>
      <c r="G152" s="448"/>
      <c r="H152" s="162">
        <f>ROUNDDOWN(F152*D152,2)</f>
        <v>13.06</v>
      </c>
    </row>
    <row r="153" spans="1:8" ht="12.75" x14ac:dyDescent="0.2">
      <c r="A153" s="80"/>
      <c r="B153" s="80"/>
      <c r="C153" s="80"/>
      <c r="D153" s="80"/>
      <c r="E153" s="80"/>
      <c r="F153" s="163" t="s">
        <v>121</v>
      </c>
      <c r="G153" s="422">
        <f>SUM(H150:H152)</f>
        <v>19.14</v>
      </c>
      <c r="H153" s="422"/>
    </row>
    <row r="154" spans="1:8" x14ac:dyDescent="0.2">
      <c r="A154" s="80"/>
      <c r="B154" s="80"/>
      <c r="C154" s="80"/>
      <c r="D154" s="80"/>
      <c r="E154" s="80"/>
      <c r="F154" s="80"/>
      <c r="G154" s="80"/>
      <c r="H154" s="172"/>
    </row>
    <row r="155" spans="1:8" ht="15" x14ac:dyDescent="0.2">
      <c r="A155" s="417" t="s">
        <v>122</v>
      </c>
      <c r="B155" s="418"/>
      <c r="C155" s="160" t="s">
        <v>99</v>
      </c>
      <c r="D155" s="380" t="s">
        <v>119</v>
      </c>
      <c r="E155" s="380"/>
      <c r="F155" s="380" t="s">
        <v>114</v>
      </c>
      <c r="G155" s="380"/>
      <c r="H155" s="160" t="s">
        <v>120</v>
      </c>
    </row>
    <row r="156" spans="1:8" ht="14.25" x14ac:dyDescent="0.2">
      <c r="A156" s="449"/>
      <c r="B156" s="450"/>
      <c r="C156" s="265"/>
      <c r="D156" s="380"/>
      <c r="E156" s="380"/>
      <c r="F156" s="403"/>
      <c r="G156" s="404"/>
      <c r="H156" s="162"/>
    </row>
    <row r="157" spans="1:8" ht="12.75" x14ac:dyDescent="0.2">
      <c r="A157" s="80"/>
      <c r="B157" s="80"/>
      <c r="C157" s="80"/>
      <c r="D157" s="80"/>
      <c r="E157" s="80"/>
      <c r="F157" s="163" t="s">
        <v>123</v>
      </c>
      <c r="G157" s="422">
        <f>SUM(H156:H156)</f>
        <v>0</v>
      </c>
      <c r="H157" s="422"/>
    </row>
    <row r="158" spans="1:8" ht="12.75" x14ac:dyDescent="0.2">
      <c r="A158" s="80"/>
      <c r="B158" s="80"/>
      <c r="C158" s="80"/>
      <c r="D158" s="80"/>
      <c r="E158" s="80"/>
      <c r="F158" s="174"/>
      <c r="G158" s="175"/>
      <c r="H158" s="180"/>
    </row>
    <row r="159" spans="1:8" ht="15" x14ac:dyDescent="0.2">
      <c r="A159" s="417" t="s">
        <v>272</v>
      </c>
      <c r="B159" s="418"/>
      <c r="C159" s="265" t="s">
        <v>99</v>
      </c>
      <c r="D159" s="265" t="s">
        <v>273</v>
      </c>
      <c r="E159" s="265" t="s">
        <v>120</v>
      </c>
      <c r="F159" s="380" t="s">
        <v>274</v>
      </c>
      <c r="G159" s="380"/>
      <c r="H159" s="265" t="s">
        <v>119</v>
      </c>
    </row>
    <row r="160" spans="1:8" x14ac:dyDescent="0.2">
      <c r="A160" s="442" t="s">
        <v>275</v>
      </c>
      <c r="B160" s="443"/>
      <c r="C160" s="265" t="s">
        <v>276</v>
      </c>
      <c r="D160" s="160" t="s">
        <v>277</v>
      </c>
      <c r="E160" s="162">
        <f>0.695*40 + 0.723*0</f>
        <v>27.799999999999997</v>
      </c>
      <c r="F160" s="403">
        <v>4.0000000000000002E-4</v>
      </c>
      <c r="G160" s="404"/>
      <c r="H160" s="162">
        <f>F160*E160</f>
        <v>1.112E-2</v>
      </c>
    </row>
    <row r="161" spans="1:8" x14ac:dyDescent="0.2">
      <c r="A161" s="442" t="s">
        <v>278</v>
      </c>
      <c r="B161" s="443"/>
      <c r="C161" s="265" t="s">
        <v>276</v>
      </c>
      <c r="D161" s="160" t="s">
        <v>277</v>
      </c>
      <c r="E161" s="162">
        <f t="shared" ref="E161:E162" si="5">0.695*40 + 0.723*0</f>
        <v>27.799999999999997</v>
      </c>
      <c r="F161" s="403">
        <v>1E-4</v>
      </c>
      <c r="G161" s="404"/>
      <c r="H161" s="162">
        <f t="shared" ref="H161:H162" si="6">F161*E161</f>
        <v>2.7799999999999999E-3</v>
      </c>
    </row>
    <row r="162" spans="1:8" x14ac:dyDescent="0.2">
      <c r="A162" s="442" t="s">
        <v>279</v>
      </c>
      <c r="B162" s="443"/>
      <c r="C162" s="265" t="s">
        <v>276</v>
      </c>
      <c r="D162" s="160" t="s">
        <v>277</v>
      </c>
      <c r="E162" s="162">
        <f t="shared" si="5"/>
        <v>27.799999999999997</v>
      </c>
      <c r="F162" s="403">
        <v>5.9999999999999995E-4</v>
      </c>
      <c r="G162" s="404"/>
      <c r="H162" s="162">
        <f t="shared" si="6"/>
        <v>1.6679999999999997E-2</v>
      </c>
    </row>
    <row r="163" spans="1:8" ht="12.75" x14ac:dyDescent="0.2">
      <c r="A163" s="80"/>
      <c r="B163" s="80"/>
      <c r="C163" s="80"/>
      <c r="D163" s="80"/>
      <c r="E163" s="80"/>
      <c r="F163" s="163" t="s">
        <v>280</v>
      </c>
      <c r="G163" s="422">
        <f>SUM(H160:H162)</f>
        <v>3.0579999999999996E-2</v>
      </c>
      <c r="H163" s="422"/>
    </row>
    <row r="164" spans="1:8" ht="12.75" x14ac:dyDescent="0.2">
      <c r="A164" s="80"/>
      <c r="B164" s="80"/>
      <c r="C164" s="80"/>
      <c r="D164" s="80"/>
      <c r="E164" s="80"/>
      <c r="F164" s="174"/>
      <c r="G164" s="175"/>
      <c r="H164" s="180"/>
    </row>
    <row r="165" spans="1:8" ht="15" x14ac:dyDescent="0.2">
      <c r="A165" s="82"/>
      <c r="B165" s="82"/>
      <c r="C165" s="82"/>
      <c r="D165" s="82"/>
      <c r="E165" s="405" t="s">
        <v>124</v>
      </c>
      <c r="F165" s="405"/>
      <c r="G165" s="444">
        <f>ROUND(G153+F146+G157+G163,2)</f>
        <v>20.420000000000002</v>
      </c>
      <c r="H165" s="444"/>
    </row>
    <row r="166" spans="1:8" ht="15" x14ac:dyDescent="0.2">
      <c r="A166" s="82"/>
      <c r="B166" s="82"/>
      <c r="C166" s="82"/>
      <c r="D166" s="82"/>
      <c r="E166" s="164" t="s">
        <v>125</v>
      </c>
      <c r="F166" s="165">
        <v>0.30399999999999999</v>
      </c>
      <c r="G166" s="444">
        <f>ROUND(G165*F166,2)</f>
        <v>6.21</v>
      </c>
      <c r="H166" s="444"/>
    </row>
    <row r="167" spans="1:8" ht="15" x14ac:dyDescent="0.2">
      <c r="A167" s="82"/>
      <c r="B167" s="82"/>
      <c r="C167" s="82"/>
      <c r="D167" s="82"/>
      <c r="E167" s="451" t="s">
        <v>126</v>
      </c>
      <c r="F167" s="451"/>
      <c r="G167" s="376">
        <f>SUM(G165:H166)</f>
        <v>26.630000000000003</v>
      </c>
      <c r="H167" s="377"/>
    </row>
    <row r="168" spans="1:8" ht="18" x14ac:dyDescent="0.2">
      <c r="A168" s="267"/>
      <c r="B168" s="267"/>
      <c r="C168" s="267"/>
      <c r="D168" s="262"/>
      <c r="E168" s="262"/>
      <c r="F168" s="262"/>
      <c r="G168" s="262"/>
      <c r="H168" s="268"/>
    </row>
    <row r="169" spans="1:8" ht="12" customHeight="1" x14ac:dyDescent="0.2">
      <c r="A169" s="380" t="s">
        <v>101</v>
      </c>
      <c r="B169" s="445" t="s">
        <v>288</v>
      </c>
      <c r="C169" s="395" t="s">
        <v>298</v>
      </c>
      <c r="D169" s="412" t="s">
        <v>245</v>
      </c>
      <c r="E169" s="413"/>
      <c r="F169" s="414"/>
      <c r="G169" s="452" t="s">
        <v>102</v>
      </c>
      <c r="H169" s="445" t="s">
        <v>18</v>
      </c>
    </row>
    <row r="170" spans="1:8" x14ac:dyDescent="0.2">
      <c r="A170" s="380"/>
      <c r="B170" s="446"/>
      <c r="C170" s="446"/>
      <c r="D170" s="400"/>
      <c r="E170" s="401"/>
      <c r="F170" s="402"/>
      <c r="G170" s="446"/>
      <c r="H170" s="446"/>
    </row>
    <row r="171" spans="1:8" x14ac:dyDescent="0.2">
      <c r="A171" s="80"/>
      <c r="B171" s="80"/>
      <c r="C171" s="80"/>
      <c r="D171" s="80"/>
      <c r="E171" s="80"/>
      <c r="F171" s="80"/>
      <c r="G171" s="80"/>
      <c r="H171" s="172"/>
    </row>
    <row r="172" spans="1:8" ht="15" x14ac:dyDescent="0.2">
      <c r="A172" s="417" t="s">
        <v>103</v>
      </c>
      <c r="B172" s="418"/>
      <c r="C172" s="160" t="s">
        <v>104</v>
      </c>
      <c r="D172" s="160" t="s">
        <v>105</v>
      </c>
      <c r="E172" s="160" t="s">
        <v>106</v>
      </c>
      <c r="F172" s="160" t="s">
        <v>107</v>
      </c>
      <c r="G172" s="160" t="s">
        <v>108</v>
      </c>
      <c r="H172" s="160" t="s">
        <v>109</v>
      </c>
    </row>
    <row r="173" spans="1:8" x14ac:dyDescent="0.2">
      <c r="A173" s="420"/>
      <c r="B173" s="421"/>
      <c r="C173" s="162"/>
      <c r="D173" s="162"/>
      <c r="E173" s="83"/>
      <c r="F173" s="84"/>
      <c r="G173" s="84"/>
      <c r="H173" s="161"/>
    </row>
    <row r="174" spans="1:8" ht="12.75" x14ac:dyDescent="0.2">
      <c r="A174" s="80"/>
      <c r="B174" s="80"/>
      <c r="C174" s="80"/>
      <c r="D174" s="80"/>
      <c r="E174" s="80"/>
      <c r="F174" s="163" t="s">
        <v>110</v>
      </c>
      <c r="G174" s="422">
        <f>SUM(H173:H173)</f>
        <v>0</v>
      </c>
      <c r="H174" s="422"/>
    </row>
    <row r="175" spans="1:8" x14ac:dyDescent="0.2">
      <c r="A175" s="80"/>
      <c r="B175" s="80"/>
      <c r="C175" s="80"/>
      <c r="D175" s="80"/>
      <c r="E175" s="80"/>
      <c r="F175" s="80"/>
      <c r="G175" s="80"/>
      <c r="H175" s="172"/>
    </row>
    <row r="176" spans="1:8" ht="15" x14ac:dyDescent="0.2">
      <c r="A176" s="417" t="s">
        <v>111</v>
      </c>
      <c r="B176" s="441"/>
      <c r="C176" s="418"/>
      <c r="D176" s="265" t="s">
        <v>265</v>
      </c>
      <c r="E176" s="265" t="s">
        <v>113</v>
      </c>
      <c r="F176" s="380" t="s">
        <v>114</v>
      </c>
      <c r="G176" s="380"/>
      <c r="H176" s="160" t="s">
        <v>109</v>
      </c>
    </row>
    <row r="177" spans="1:8" x14ac:dyDescent="0.2">
      <c r="A177" s="442" t="s">
        <v>266</v>
      </c>
      <c r="B177" s="443"/>
      <c r="C177" s="438"/>
      <c r="D177" s="159">
        <v>0.86739999999999995</v>
      </c>
      <c r="E177" s="266">
        <v>11</v>
      </c>
      <c r="F177" s="381">
        <v>0.3</v>
      </c>
      <c r="G177" s="382"/>
      <c r="H177" s="161">
        <f>((E177+(E177*D177))*F177)</f>
        <v>6.16242</v>
      </c>
    </row>
    <row r="178" spans="1:8" x14ac:dyDescent="0.2">
      <c r="A178" s="442" t="s">
        <v>267</v>
      </c>
      <c r="B178" s="443"/>
      <c r="C178" s="438"/>
      <c r="D178" s="159">
        <v>0.86739999999999995</v>
      </c>
      <c r="E178" s="266">
        <v>4.87</v>
      </c>
      <c r="F178" s="393">
        <v>1</v>
      </c>
      <c r="G178" s="393"/>
      <c r="H178" s="161">
        <f>((E178+(E178*D178))*F178)</f>
        <v>9.0942380000000007</v>
      </c>
    </row>
    <row r="179" spans="1:8" ht="12.75" x14ac:dyDescent="0.2">
      <c r="A179" s="80"/>
      <c r="B179" s="80"/>
      <c r="C179" s="80"/>
      <c r="D179" s="80"/>
      <c r="E179" s="80"/>
      <c r="F179" s="163" t="s">
        <v>115</v>
      </c>
      <c r="G179" s="422">
        <f>SUM(H177:H178)</f>
        <v>15.256658000000002</v>
      </c>
      <c r="H179" s="422"/>
    </row>
    <row r="180" spans="1:8" ht="12.75" x14ac:dyDescent="0.2">
      <c r="A180" s="80"/>
      <c r="B180" s="80"/>
      <c r="C180" s="80"/>
      <c r="D180" s="80"/>
      <c r="E180" s="80"/>
      <c r="F180" s="174"/>
      <c r="G180" s="175"/>
      <c r="H180" s="180"/>
    </row>
    <row r="181" spans="1:8" ht="15" x14ac:dyDescent="0.2">
      <c r="A181" s="417" t="s">
        <v>164</v>
      </c>
      <c r="B181" s="441"/>
      <c r="C181" s="418"/>
      <c r="D181" s="265" t="s">
        <v>14</v>
      </c>
      <c r="E181" s="265" t="s">
        <v>165</v>
      </c>
      <c r="F181" s="177" t="s">
        <v>166</v>
      </c>
      <c r="G181" s="178" t="s">
        <v>167</v>
      </c>
      <c r="H181" s="176" t="s">
        <v>120</v>
      </c>
    </row>
    <row r="182" spans="1:8" ht="12.75" x14ac:dyDescent="0.2">
      <c r="A182" s="442" t="s">
        <v>168</v>
      </c>
      <c r="B182" s="443"/>
      <c r="C182" s="438"/>
      <c r="D182" s="179">
        <v>0.05</v>
      </c>
      <c r="E182" s="160"/>
      <c r="F182" s="163"/>
      <c r="G182" s="264"/>
      <c r="H182" s="264">
        <f>G179*D182</f>
        <v>0.76283290000000015</v>
      </c>
    </row>
    <row r="183" spans="1:8" ht="12.75" x14ac:dyDescent="0.2">
      <c r="A183" s="81"/>
      <c r="B183" s="81"/>
      <c r="C183" s="81"/>
      <c r="D183" s="80"/>
      <c r="E183" s="80"/>
      <c r="F183" s="163"/>
      <c r="G183" s="422"/>
      <c r="H183" s="422"/>
    </row>
    <row r="184" spans="1:8" x14ac:dyDescent="0.2">
      <c r="A184" s="80"/>
      <c r="B184" s="80"/>
      <c r="C184" s="80"/>
      <c r="D184" s="80"/>
      <c r="E184" s="80"/>
      <c r="F184" s="80"/>
      <c r="G184" s="80"/>
      <c r="H184" s="172"/>
    </row>
    <row r="185" spans="1:8" x14ac:dyDescent="0.2">
      <c r="A185" s="386" t="s">
        <v>116</v>
      </c>
      <c r="B185" s="386"/>
      <c r="C185" s="386"/>
      <c r="D185" s="393">
        <v>1</v>
      </c>
      <c r="E185" s="393"/>
      <c r="F185" s="80"/>
      <c r="G185" s="80"/>
      <c r="H185" s="172"/>
    </row>
    <row r="186" spans="1:8" x14ac:dyDescent="0.2">
      <c r="A186" s="80"/>
      <c r="B186" s="80"/>
      <c r="C186" s="80"/>
      <c r="D186" s="80"/>
      <c r="E186" s="80"/>
      <c r="F186" s="80"/>
      <c r="G186" s="80"/>
      <c r="H186" s="172"/>
    </row>
    <row r="187" spans="1:8" ht="12.75" x14ac:dyDescent="0.2">
      <c r="A187" s="405"/>
      <c r="B187" s="405"/>
      <c r="C187" s="405"/>
      <c r="D187" s="405"/>
      <c r="E187" s="405"/>
      <c r="F187" s="406">
        <f>(G179+G174+H182)/D185</f>
        <v>16.019490900000001</v>
      </c>
      <c r="G187" s="406"/>
      <c r="H187" s="406"/>
    </row>
    <row r="188" spans="1:8" x14ac:dyDescent="0.2">
      <c r="A188" s="80"/>
      <c r="B188" s="80"/>
      <c r="C188" s="80"/>
      <c r="D188" s="80"/>
      <c r="E188" s="80"/>
      <c r="F188" s="80"/>
      <c r="G188" s="80"/>
      <c r="H188" s="172"/>
    </row>
    <row r="189" spans="1:8" x14ac:dyDescent="0.2">
      <c r="A189" s="80"/>
      <c r="B189" s="80"/>
      <c r="C189" s="80"/>
      <c r="D189" s="80"/>
      <c r="E189" s="80"/>
      <c r="F189" s="80"/>
      <c r="G189" s="80"/>
      <c r="H189" s="172"/>
    </row>
    <row r="190" spans="1:8" ht="15" x14ac:dyDescent="0.2">
      <c r="A190" s="417" t="s">
        <v>118</v>
      </c>
      <c r="B190" s="418"/>
      <c r="C190" s="160" t="s">
        <v>99</v>
      </c>
      <c r="D190" s="380" t="s">
        <v>119</v>
      </c>
      <c r="E190" s="380"/>
      <c r="F190" s="380" t="s">
        <v>114</v>
      </c>
      <c r="G190" s="380"/>
      <c r="H190" s="160" t="s">
        <v>120</v>
      </c>
    </row>
    <row r="191" spans="1:8" x14ac:dyDescent="0.2">
      <c r="A191" s="442" t="s">
        <v>281</v>
      </c>
      <c r="B191" s="443"/>
      <c r="C191" s="265" t="s">
        <v>160</v>
      </c>
      <c r="D191" s="380">
        <v>7.15</v>
      </c>
      <c r="E191" s="380"/>
      <c r="F191" s="439">
        <v>4</v>
      </c>
      <c r="G191" s="440"/>
      <c r="H191" s="162">
        <f>ROUNDDOWN(F191*D191,2)</f>
        <v>28.6</v>
      </c>
    </row>
    <row r="192" spans="1:8" ht="12" customHeight="1" x14ac:dyDescent="0.2">
      <c r="A192" s="410" t="s">
        <v>282</v>
      </c>
      <c r="B192" s="419"/>
      <c r="C192" s="265" t="s">
        <v>57</v>
      </c>
      <c r="D192" s="393">
        <v>462</v>
      </c>
      <c r="E192" s="393"/>
      <c r="F192" s="447">
        <v>1</v>
      </c>
      <c r="G192" s="448"/>
      <c r="H192" s="162">
        <f>ROUNDDOWN(F192*D192,2)</f>
        <v>462</v>
      </c>
    </row>
    <row r="193" spans="1:9" ht="12.75" x14ac:dyDescent="0.2">
      <c r="A193" s="80"/>
      <c r="B193" s="80"/>
      <c r="C193" s="80"/>
      <c r="D193" s="80"/>
      <c r="E193" s="80"/>
      <c r="F193" s="163" t="s">
        <v>121</v>
      </c>
      <c r="G193" s="422">
        <f>SUM(H191:H192)</f>
        <v>490.6</v>
      </c>
      <c r="H193" s="422"/>
    </row>
    <row r="194" spans="1:9" x14ac:dyDescent="0.2">
      <c r="A194" s="80"/>
      <c r="B194" s="80"/>
      <c r="C194" s="80"/>
      <c r="D194" s="80"/>
      <c r="E194" s="80"/>
      <c r="F194" s="80"/>
      <c r="G194" s="80"/>
      <c r="H194" s="172"/>
    </row>
    <row r="195" spans="1:9" ht="12" customHeight="1" x14ac:dyDescent="0.2">
      <c r="A195" s="417" t="s">
        <v>122</v>
      </c>
      <c r="B195" s="418"/>
      <c r="C195" s="160" t="s">
        <v>99</v>
      </c>
      <c r="D195" s="380" t="s">
        <v>119</v>
      </c>
      <c r="E195" s="380"/>
      <c r="F195" s="380" t="s">
        <v>114</v>
      </c>
      <c r="G195" s="380"/>
      <c r="H195" s="160" t="s">
        <v>120</v>
      </c>
    </row>
    <row r="196" spans="1:9" ht="12" customHeight="1" x14ac:dyDescent="0.2">
      <c r="A196" s="410" t="s">
        <v>283</v>
      </c>
      <c r="B196" s="419"/>
      <c r="C196" s="265" t="s">
        <v>158</v>
      </c>
      <c r="D196" s="380">
        <v>74.069999999999993</v>
      </c>
      <c r="E196" s="380"/>
      <c r="F196" s="403">
        <v>0.04</v>
      </c>
      <c r="G196" s="404"/>
      <c r="H196" s="162">
        <f>ROUNDDOWN(D196*F196,2)</f>
        <v>2.96</v>
      </c>
    </row>
    <row r="197" spans="1:9" ht="12" customHeight="1" x14ac:dyDescent="0.2">
      <c r="A197" s="410" t="s">
        <v>284</v>
      </c>
      <c r="B197" s="419"/>
      <c r="C197" s="265" t="s">
        <v>158</v>
      </c>
      <c r="D197" s="380">
        <v>76.709999999999994</v>
      </c>
      <c r="E197" s="380"/>
      <c r="F197" s="403">
        <v>3.3599999999999998E-2</v>
      </c>
      <c r="G197" s="404"/>
      <c r="H197" s="162">
        <f>ROUNDDOWN(D197*F197,2)</f>
        <v>2.57</v>
      </c>
    </row>
    <row r="198" spans="1:9" ht="12.75" x14ac:dyDescent="0.2">
      <c r="A198" s="80"/>
      <c r="B198" s="80"/>
      <c r="C198" s="80"/>
      <c r="D198" s="80"/>
      <c r="E198" s="80"/>
      <c r="F198" s="163" t="s">
        <v>123</v>
      </c>
      <c r="G198" s="422">
        <f>SUM(H196:H197)</f>
        <v>5.5299999999999994</v>
      </c>
      <c r="H198" s="422"/>
    </row>
    <row r="199" spans="1:9" ht="12.75" x14ac:dyDescent="0.2">
      <c r="A199" s="80"/>
      <c r="B199" s="80"/>
      <c r="C199" s="80"/>
      <c r="D199" s="80"/>
      <c r="E199" s="80"/>
      <c r="F199" s="174"/>
      <c r="G199" s="175"/>
      <c r="H199" s="180"/>
    </row>
    <row r="200" spans="1:9" ht="21" customHeight="1" x14ac:dyDescent="0.2">
      <c r="A200" s="417" t="s">
        <v>285</v>
      </c>
      <c r="B200" s="418"/>
      <c r="C200" s="265" t="s">
        <v>99</v>
      </c>
      <c r="D200" s="265" t="s">
        <v>273</v>
      </c>
      <c r="E200" s="265" t="s">
        <v>120</v>
      </c>
      <c r="F200" s="380" t="s">
        <v>274</v>
      </c>
      <c r="G200" s="380"/>
      <c r="H200" s="265" t="s">
        <v>119</v>
      </c>
    </row>
    <row r="201" spans="1:9" x14ac:dyDescent="0.2">
      <c r="A201" s="410" t="s">
        <v>286</v>
      </c>
      <c r="B201" s="419"/>
      <c r="C201" s="265" t="s">
        <v>276</v>
      </c>
      <c r="D201" s="160" t="s">
        <v>277</v>
      </c>
      <c r="E201" s="162">
        <f>0.695*40 + 0.723*0</f>
        <v>27.799999999999997</v>
      </c>
      <c r="F201" s="403">
        <v>2.0500000000000001E-2</v>
      </c>
      <c r="G201" s="404"/>
      <c r="H201" s="162">
        <f>F201*E201</f>
        <v>0.56989999999999996</v>
      </c>
    </row>
    <row r="202" spans="1:9" x14ac:dyDescent="0.2">
      <c r="A202" s="410" t="s">
        <v>278</v>
      </c>
      <c r="B202" s="419"/>
      <c r="C202" s="265" t="s">
        <v>276</v>
      </c>
      <c r="D202" s="160" t="s">
        <v>277</v>
      </c>
      <c r="E202" s="162">
        <f>0.695*40 + 0.723*0</f>
        <v>27.799999999999997</v>
      </c>
      <c r="F202" s="403">
        <v>1.2999999999999999E-2</v>
      </c>
      <c r="G202" s="404"/>
      <c r="H202" s="162">
        <f t="shared" ref="H202" si="7">F202*E202</f>
        <v>0.36139999999999994</v>
      </c>
    </row>
    <row r="203" spans="1:9" ht="12.75" x14ac:dyDescent="0.2">
      <c r="A203" s="80"/>
      <c r="B203" s="80"/>
      <c r="C203" s="80"/>
      <c r="D203" s="80"/>
      <c r="E203" s="80"/>
      <c r="F203" s="163" t="s">
        <v>280</v>
      </c>
      <c r="G203" s="422">
        <f>SUM(H201:H202)</f>
        <v>0.93129999999999991</v>
      </c>
      <c r="H203" s="422"/>
    </row>
    <row r="204" spans="1:9" ht="12.75" x14ac:dyDescent="0.2">
      <c r="A204" s="80"/>
      <c r="B204" s="80"/>
      <c r="C204" s="80"/>
      <c r="D204" s="80"/>
      <c r="E204" s="80"/>
      <c r="F204" s="174"/>
      <c r="G204" s="175"/>
      <c r="H204" s="180"/>
    </row>
    <row r="205" spans="1:9" ht="15" x14ac:dyDescent="0.2">
      <c r="A205" s="82"/>
      <c r="B205" s="82"/>
      <c r="C205" s="82"/>
      <c r="D205" s="82"/>
      <c r="E205" s="405" t="s">
        <v>124</v>
      </c>
      <c r="F205" s="405"/>
      <c r="G205" s="444">
        <f>ROUND(G193+F187+G198+G203,2)</f>
        <v>513.08000000000004</v>
      </c>
      <c r="H205" s="444"/>
    </row>
    <row r="206" spans="1:9" ht="15" x14ac:dyDescent="0.2">
      <c r="A206" s="82"/>
      <c r="B206" s="82"/>
      <c r="C206" s="82"/>
      <c r="D206" s="82"/>
      <c r="E206" s="164" t="s">
        <v>125</v>
      </c>
      <c r="F206" s="165">
        <v>0.30399999999999999</v>
      </c>
      <c r="G206" s="444">
        <f>ROUND(G205*F206,2)</f>
        <v>155.97999999999999</v>
      </c>
      <c r="H206" s="444"/>
    </row>
    <row r="207" spans="1:9" ht="15" x14ac:dyDescent="0.2">
      <c r="A207" s="82"/>
      <c r="B207" s="82"/>
      <c r="C207" s="82"/>
      <c r="D207" s="82"/>
      <c r="E207" s="451" t="s">
        <v>126</v>
      </c>
      <c r="F207" s="451"/>
      <c r="G207" s="376">
        <f>SUM(G205:H206)</f>
        <v>669.06000000000006</v>
      </c>
      <c r="H207" s="377"/>
    </row>
    <row r="208" spans="1:9" ht="15" x14ac:dyDescent="0.2">
      <c r="A208" s="173"/>
      <c r="B208" s="82"/>
      <c r="C208" s="82"/>
      <c r="D208" s="82"/>
      <c r="E208" s="156"/>
      <c r="F208" s="156"/>
      <c r="G208" s="80"/>
      <c r="H208" s="181"/>
      <c r="I208" s="157"/>
    </row>
    <row r="209" spans="1:10" x14ac:dyDescent="0.2">
      <c r="A209" s="171" t="str">
        <f>PLANILHA!A39</f>
        <v>Vargem Alta - ES, 27 de agosto de 2021.</v>
      </c>
      <c r="B209" s="80"/>
      <c r="C209" s="80"/>
      <c r="D209" s="80"/>
      <c r="E209" s="80"/>
      <c r="F209" s="80"/>
      <c r="G209" s="80"/>
      <c r="H209" s="172"/>
    </row>
    <row r="210" spans="1:10" x14ac:dyDescent="0.2">
      <c r="A210" s="171"/>
      <c r="B210" s="80"/>
      <c r="C210" s="80"/>
      <c r="D210" s="80"/>
      <c r="E210" s="80"/>
      <c r="F210" s="80"/>
      <c r="G210" s="80"/>
      <c r="H210" s="172"/>
      <c r="I210" s="80"/>
      <c r="J210" s="80"/>
    </row>
    <row r="211" spans="1:10" x14ac:dyDescent="0.2">
      <c r="A211" s="171"/>
      <c r="B211" s="80"/>
      <c r="C211" s="80"/>
      <c r="D211" s="80"/>
      <c r="E211" s="80"/>
      <c r="F211" s="80"/>
      <c r="G211" s="80"/>
      <c r="H211" s="172"/>
      <c r="I211" s="80"/>
      <c r="J211" s="80"/>
    </row>
    <row r="212" spans="1:10" x14ac:dyDescent="0.2">
      <c r="A212" s="171"/>
      <c r="B212" s="80"/>
      <c r="C212" s="415" t="s">
        <v>36</v>
      </c>
      <c r="D212" s="415"/>
      <c r="E212" s="415"/>
      <c r="F212" s="415"/>
      <c r="G212" s="415"/>
      <c r="H212" s="172"/>
      <c r="I212" s="80"/>
      <c r="J212" s="80"/>
    </row>
    <row r="213" spans="1:10" x14ac:dyDescent="0.2">
      <c r="A213" s="182"/>
      <c r="B213" s="183"/>
      <c r="C213" s="416" t="s">
        <v>56</v>
      </c>
      <c r="D213" s="416"/>
      <c r="E213" s="416"/>
      <c r="F213" s="416"/>
      <c r="G213" s="416"/>
      <c r="H213" s="184"/>
      <c r="I213" s="80"/>
      <c r="J213" s="80"/>
    </row>
    <row r="214" spans="1:10" x14ac:dyDescent="0.2">
      <c r="A214" s="80"/>
      <c r="B214" s="80"/>
      <c r="C214" s="80"/>
      <c r="D214" s="80"/>
      <c r="E214" s="80"/>
      <c r="F214" s="80"/>
      <c r="G214" s="80"/>
      <c r="H214" s="80"/>
      <c r="I214" s="80"/>
      <c r="J214" s="80"/>
    </row>
    <row r="215" spans="1:10" x14ac:dyDescent="0.2">
      <c r="A215" s="80"/>
      <c r="B215" s="80"/>
      <c r="C215" s="80"/>
      <c r="D215" s="80"/>
      <c r="E215" s="80"/>
      <c r="F215" s="80"/>
      <c r="G215" s="80"/>
      <c r="H215" s="80"/>
      <c r="I215" s="80"/>
      <c r="J215" s="80"/>
    </row>
    <row r="216" spans="1:10" x14ac:dyDescent="0.2">
      <c r="A216" s="80"/>
      <c r="B216" s="80"/>
      <c r="C216" s="80"/>
      <c r="D216" s="80"/>
      <c r="E216" s="80"/>
      <c r="F216" s="80"/>
      <c r="G216" s="80"/>
      <c r="H216" s="80"/>
      <c r="I216" s="80"/>
      <c r="J216" s="80"/>
    </row>
    <row r="217" spans="1:10" x14ac:dyDescent="0.2">
      <c r="A217" s="80"/>
      <c r="B217" s="80"/>
      <c r="C217" s="80"/>
      <c r="D217" s="80"/>
      <c r="E217" s="80"/>
      <c r="F217" s="80"/>
      <c r="G217" s="80"/>
      <c r="H217" s="80"/>
      <c r="I217" s="80"/>
      <c r="J217" s="80"/>
    </row>
    <row r="218" spans="1:10" x14ac:dyDescent="0.2">
      <c r="A218" s="80"/>
      <c r="B218" s="80"/>
      <c r="C218" s="80"/>
      <c r="D218" s="80"/>
      <c r="E218" s="80"/>
      <c r="F218" s="80"/>
      <c r="G218" s="80"/>
      <c r="H218" s="80"/>
      <c r="I218" s="80"/>
      <c r="J218" s="80"/>
    </row>
    <row r="219" spans="1:10" x14ac:dyDescent="0.2">
      <c r="A219" s="80"/>
      <c r="B219" s="80"/>
      <c r="C219" s="80"/>
      <c r="D219" s="80"/>
      <c r="E219" s="80"/>
      <c r="F219" s="80"/>
      <c r="G219" s="80"/>
      <c r="H219" s="80"/>
      <c r="I219" s="80"/>
      <c r="J219" s="80"/>
    </row>
    <row r="220" spans="1:10" x14ac:dyDescent="0.2">
      <c r="A220" s="80"/>
      <c r="B220" s="80"/>
      <c r="C220" s="80"/>
      <c r="D220" s="80"/>
      <c r="E220" s="80"/>
      <c r="F220" s="80"/>
      <c r="G220" s="80"/>
      <c r="H220" s="80"/>
      <c r="I220" s="80"/>
      <c r="J220" s="80"/>
    </row>
    <row r="221" spans="1:10" x14ac:dyDescent="0.2">
      <c r="A221" s="80"/>
      <c r="B221" s="80"/>
      <c r="C221" s="80"/>
      <c r="D221" s="80"/>
      <c r="E221" s="80"/>
      <c r="F221" s="80"/>
      <c r="G221" s="80"/>
      <c r="H221" s="80"/>
      <c r="I221" s="80"/>
      <c r="J221" s="80"/>
    </row>
    <row r="222" spans="1:10" x14ac:dyDescent="0.2">
      <c r="A222" s="80"/>
      <c r="B222" s="80"/>
      <c r="C222" s="80"/>
      <c r="D222" s="80"/>
      <c r="E222" s="80"/>
      <c r="F222" s="80"/>
      <c r="G222" s="80"/>
      <c r="H222" s="80"/>
      <c r="I222" s="80"/>
      <c r="J222" s="80"/>
    </row>
    <row r="223" spans="1:10" x14ac:dyDescent="0.2">
      <c r="A223" s="80"/>
      <c r="B223" s="80"/>
      <c r="C223" s="80"/>
      <c r="D223" s="80"/>
      <c r="E223" s="80"/>
      <c r="F223" s="80"/>
      <c r="G223" s="80"/>
      <c r="H223" s="80"/>
      <c r="I223" s="80"/>
      <c r="J223" s="80"/>
    </row>
    <row r="224" spans="1:10" x14ac:dyDescent="0.2">
      <c r="A224" s="80"/>
      <c r="B224" s="80"/>
      <c r="C224" s="80"/>
      <c r="D224" s="80"/>
      <c r="E224" s="80"/>
      <c r="F224" s="80"/>
      <c r="G224" s="80"/>
      <c r="H224" s="80"/>
      <c r="I224" s="80"/>
      <c r="J224" s="80"/>
    </row>
    <row r="225" spans="1:10" x14ac:dyDescent="0.2">
      <c r="A225" s="80"/>
      <c r="B225" s="80"/>
      <c r="C225" s="80"/>
      <c r="D225" s="80"/>
      <c r="E225" s="80"/>
      <c r="F225" s="80"/>
      <c r="G225" s="80"/>
      <c r="H225" s="80"/>
      <c r="I225" s="80"/>
      <c r="J225" s="80"/>
    </row>
    <row r="226" spans="1:10" x14ac:dyDescent="0.2">
      <c r="A226" s="80"/>
      <c r="B226" s="80"/>
      <c r="C226" s="80"/>
      <c r="D226" s="80"/>
      <c r="E226" s="80"/>
      <c r="F226" s="80"/>
      <c r="G226" s="80"/>
      <c r="H226" s="80"/>
      <c r="I226" s="80"/>
      <c r="J226" s="80"/>
    </row>
    <row r="227" spans="1:10" x14ac:dyDescent="0.2">
      <c r="A227" s="80"/>
      <c r="B227" s="80"/>
      <c r="C227" s="80"/>
      <c r="D227" s="80"/>
      <c r="E227" s="80"/>
      <c r="F227" s="80"/>
      <c r="G227" s="80"/>
      <c r="H227" s="80"/>
      <c r="I227" s="80"/>
      <c r="J227" s="80"/>
    </row>
    <row r="228" spans="1:10" x14ac:dyDescent="0.2">
      <c r="A228" s="80"/>
      <c r="B228" s="80"/>
      <c r="C228" s="80"/>
      <c r="D228" s="80"/>
      <c r="E228" s="80"/>
      <c r="F228" s="80"/>
      <c r="G228" s="80"/>
      <c r="H228" s="80"/>
      <c r="I228" s="80"/>
      <c r="J228" s="80"/>
    </row>
    <row r="229" spans="1:10" x14ac:dyDescent="0.2">
      <c r="A229" s="80"/>
      <c r="B229" s="80"/>
      <c r="C229" s="80"/>
      <c r="D229" s="80"/>
      <c r="E229" s="80"/>
      <c r="F229" s="80"/>
      <c r="G229" s="80"/>
      <c r="H229" s="80"/>
      <c r="I229" s="80"/>
      <c r="J229" s="80"/>
    </row>
    <row r="230" spans="1:10" x14ac:dyDescent="0.2">
      <c r="A230" s="80"/>
      <c r="B230" s="80"/>
      <c r="C230" s="80"/>
      <c r="D230" s="80"/>
      <c r="E230" s="80"/>
      <c r="F230" s="80"/>
      <c r="G230" s="80"/>
      <c r="H230" s="80"/>
      <c r="I230" s="80"/>
      <c r="J230" s="80"/>
    </row>
    <row r="231" spans="1:10" x14ac:dyDescent="0.2">
      <c r="A231" s="80"/>
      <c r="B231" s="80"/>
      <c r="C231" s="80"/>
      <c r="D231" s="80"/>
      <c r="E231" s="80"/>
      <c r="F231" s="80"/>
      <c r="G231" s="80"/>
      <c r="H231" s="80"/>
      <c r="I231" s="80"/>
      <c r="J231" s="80"/>
    </row>
    <row r="232" spans="1:10" x14ac:dyDescent="0.2">
      <c r="A232" s="80"/>
      <c r="B232" s="80"/>
      <c r="C232" s="80"/>
      <c r="D232" s="80"/>
      <c r="E232" s="80"/>
      <c r="F232" s="80"/>
      <c r="G232" s="80"/>
      <c r="H232" s="80"/>
      <c r="I232" s="80"/>
      <c r="J232" s="80"/>
    </row>
    <row r="233" spans="1:10" x14ac:dyDescent="0.2">
      <c r="A233" s="80"/>
      <c r="B233" s="80"/>
      <c r="C233" s="80"/>
      <c r="D233" s="80"/>
      <c r="E233" s="80"/>
      <c r="F233" s="80"/>
      <c r="G233" s="80"/>
      <c r="H233" s="80"/>
      <c r="I233" s="80"/>
      <c r="J233" s="80"/>
    </row>
    <row r="234" spans="1:10" x14ac:dyDescent="0.2">
      <c r="A234" s="80"/>
      <c r="B234" s="80"/>
      <c r="C234" s="80"/>
      <c r="D234" s="80"/>
      <c r="E234" s="80"/>
      <c r="F234" s="80"/>
      <c r="G234" s="80"/>
      <c r="H234" s="80"/>
      <c r="I234" s="80"/>
      <c r="J234" s="80"/>
    </row>
    <row r="235" spans="1:10" x14ac:dyDescent="0.2">
      <c r="A235" s="80"/>
      <c r="B235" s="80"/>
      <c r="C235" s="80"/>
      <c r="D235" s="80"/>
      <c r="E235" s="80"/>
      <c r="F235" s="80"/>
      <c r="G235" s="80"/>
      <c r="H235" s="80"/>
      <c r="I235" s="80"/>
      <c r="J235" s="80"/>
    </row>
    <row r="236" spans="1:10" x14ac:dyDescent="0.2">
      <c r="A236" s="80"/>
      <c r="B236" s="80"/>
      <c r="C236" s="80"/>
      <c r="D236" s="80"/>
      <c r="E236" s="80"/>
      <c r="F236" s="80"/>
      <c r="G236" s="80"/>
      <c r="H236" s="80"/>
      <c r="I236" s="80"/>
      <c r="J236" s="80"/>
    </row>
    <row r="237" spans="1:10" x14ac:dyDescent="0.2">
      <c r="A237" s="80"/>
      <c r="B237" s="80"/>
      <c r="C237" s="80"/>
      <c r="D237" s="80"/>
      <c r="E237" s="80"/>
      <c r="F237" s="80"/>
      <c r="G237" s="80"/>
      <c r="H237" s="80"/>
      <c r="I237" s="80"/>
      <c r="J237" s="80"/>
    </row>
    <row r="238" spans="1:10" x14ac:dyDescent="0.2">
      <c r="A238" s="80"/>
      <c r="B238" s="80"/>
      <c r="C238" s="80"/>
      <c r="D238" s="80"/>
      <c r="E238" s="80"/>
      <c r="F238" s="80"/>
      <c r="G238" s="80"/>
      <c r="H238" s="80"/>
      <c r="I238" s="80"/>
      <c r="J238" s="80"/>
    </row>
    <row r="239" spans="1:10" x14ac:dyDescent="0.2">
      <c r="A239" s="80"/>
      <c r="B239" s="80"/>
      <c r="C239" s="80"/>
      <c r="D239" s="80"/>
      <c r="E239" s="80"/>
      <c r="F239" s="80"/>
      <c r="G239" s="80"/>
      <c r="H239" s="80"/>
      <c r="I239" s="80"/>
      <c r="J239" s="80"/>
    </row>
    <row r="240" spans="1:10" x14ac:dyDescent="0.2">
      <c r="A240" s="80"/>
      <c r="B240" s="80"/>
      <c r="C240" s="80"/>
      <c r="D240" s="80"/>
      <c r="E240" s="80"/>
      <c r="F240" s="80"/>
      <c r="G240" s="80"/>
      <c r="H240" s="80"/>
      <c r="I240" s="80"/>
      <c r="J240" s="80"/>
    </row>
    <row r="241" spans="1:10" x14ac:dyDescent="0.2">
      <c r="A241" s="80"/>
      <c r="B241" s="80"/>
      <c r="C241" s="80"/>
      <c r="D241" s="80"/>
      <c r="E241" s="80"/>
      <c r="F241" s="80"/>
      <c r="G241" s="80"/>
      <c r="H241" s="80"/>
      <c r="I241" s="80"/>
      <c r="J241" s="80"/>
    </row>
    <row r="242" spans="1:10" x14ac:dyDescent="0.2">
      <c r="A242" s="80"/>
      <c r="B242" s="80"/>
      <c r="C242" s="80"/>
      <c r="D242" s="80"/>
      <c r="E242" s="80"/>
      <c r="F242" s="80"/>
      <c r="G242" s="80"/>
      <c r="H242" s="80"/>
      <c r="I242" s="80"/>
      <c r="J242" s="80"/>
    </row>
    <row r="243" spans="1:10" x14ac:dyDescent="0.2">
      <c r="A243" s="80"/>
      <c r="B243" s="80"/>
      <c r="C243" s="80"/>
      <c r="D243" s="80"/>
      <c r="E243" s="80"/>
      <c r="F243" s="80"/>
      <c r="G243" s="80"/>
      <c r="H243" s="80"/>
      <c r="I243" s="80"/>
      <c r="J243" s="80"/>
    </row>
    <row r="244" spans="1:10" x14ac:dyDescent="0.2">
      <c r="A244" s="80"/>
      <c r="B244" s="80"/>
      <c r="C244" s="80"/>
      <c r="D244" s="80"/>
      <c r="E244" s="80"/>
      <c r="F244" s="80"/>
      <c r="G244" s="80"/>
      <c r="H244" s="80"/>
      <c r="I244" s="80"/>
      <c r="J244" s="80"/>
    </row>
    <row r="245" spans="1:10" x14ac:dyDescent="0.2">
      <c r="A245" s="80"/>
      <c r="B245" s="80"/>
      <c r="C245" s="80"/>
      <c r="D245" s="80"/>
      <c r="E245" s="80"/>
      <c r="F245" s="80"/>
      <c r="G245" s="80"/>
      <c r="H245" s="80"/>
      <c r="I245" s="80"/>
      <c r="J245" s="80"/>
    </row>
    <row r="246" spans="1:10" x14ac:dyDescent="0.2">
      <c r="A246" s="80"/>
      <c r="B246" s="80"/>
      <c r="C246" s="80"/>
      <c r="D246" s="80"/>
      <c r="E246" s="80"/>
      <c r="F246" s="80"/>
      <c r="G246" s="80"/>
      <c r="H246" s="80"/>
      <c r="I246" s="80"/>
      <c r="J246" s="80"/>
    </row>
    <row r="247" spans="1:10" x14ac:dyDescent="0.2">
      <c r="A247" s="80"/>
      <c r="B247" s="80"/>
      <c r="C247" s="80"/>
      <c r="D247" s="80"/>
      <c r="E247" s="80"/>
      <c r="F247" s="80"/>
      <c r="G247" s="80"/>
      <c r="H247" s="80"/>
      <c r="I247" s="80"/>
      <c r="J247" s="80"/>
    </row>
    <row r="248" spans="1:10" x14ac:dyDescent="0.2">
      <c r="A248" s="80"/>
      <c r="B248" s="80"/>
      <c r="C248" s="80"/>
      <c r="D248" s="80"/>
      <c r="E248" s="80"/>
      <c r="F248" s="80"/>
      <c r="G248" s="80"/>
      <c r="H248" s="80"/>
      <c r="I248" s="80"/>
      <c r="J248" s="80"/>
    </row>
    <row r="249" spans="1:10" x14ac:dyDescent="0.2">
      <c r="A249" s="80"/>
      <c r="B249" s="80"/>
      <c r="C249" s="80"/>
      <c r="D249" s="80"/>
      <c r="E249" s="80"/>
      <c r="F249" s="80"/>
      <c r="G249" s="80"/>
      <c r="H249" s="80"/>
      <c r="I249" s="80"/>
      <c r="J249" s="80"/>
    </row>
    <row r="250" spans="1:10" x14ac:dyDescent="0.2">
      <c r="A250" s="80"/>
      <c r="B250" s="80"/>
      <c r="C250" s="80"/>
      <c r="D250" s="80"/>
      <c r="E250" s="80"/>
      <c r="F250" s="80"/>
      <c r="G250" s="80"/>
      <c r="H250" s="80"/>
      <c r="I250" s="80"/>
      <c r="J250" s="80"/>
    </row>
    <row r="251" spans="1:10" x14ac:dyDescent="0.2">
      <c r="A251" s="80"/>
      <c r="B251" s="80"/>
      <c r="C251" s="80"/>
      <c r="D251" s="80"/>
      <c r="E251" s="80"/>
      <c r="F251" s="80"/>
      <c r="G251" s="80"/>
      <c r="H251" s="80"/>
      <c r="I251" s="80"/>
      <c r="J251" s="80"/>
    </row>
    <row r="252" spans="1:10" x14ac:dyDescent="0.2">
      <c r="A252" s="80"/>
      <c r="B252" s="80"/>
      <c r="C252" s="80"/>
      <c r="D252" s="80"/>
      <c r="E252" s="80"/>
      <c r="F252" s="80"/>
      <c r="G252" s="80"/>
      <c r="H252" s="80"/>
      <c r="I252" s="80"/>
      <c r="J252" s="80"/>
    </row>
    <row r="253" spans="1:10" x14ac:dyDescent="0.2">
      <c r="A253" s="80"/>
      <c r="B253" s="80"/>
      <c r="C253" s="80"/>
      <c r="D253" s="80"/>
      <c r="E253" s="80"/>
      <c r="F253" s="80"/>
      <c r="G253" s="80"/>
      <c r="H253" s="80"/>
      <c r="I253" s="80"/>
      <c r="J253" s="80"/>
    </row>
    <row r="254" spans="1:10" x14ac:dyDescent="0.2">
      <c r="A254" s="80"/>
      <c r="B254" s="80"/>
      <c r="C254" s="80"/>
      <c r="D254" s="80"/>
      <c r="E254" s="80"/>
      <c r="F254" s="80"/>
      <c r="G254" s="80"/>
      <c r="H254" s="80"/>
      <c r="I254" s="80"/>
      <c r="J254" s="80"/>
    </row>
    <row r="255" spans="1:10" x14ac:dyDescent="0.2">
      <c r="A255" s="80"/>
      <c r="B255" s="80"/>
      <c r="C255" s="80"/>
      <c r="D255" s="80"/>
      <c r="E255" s="80"/>
      <c r="F255" s="80"/>
      <c r="G255" s="80"/>
      <c r="H255" s="80"/>
      <c r="I255" s="80"/>
      <c r="J255" s="80"/>
    </row>
    <row r="256" spans="1:10" x14ac:dyDescent="0.2">
      <c r="A256" s="80"/>
      <c r="B256" s="80"/>
      <c r="C256" s="80"/>
      <c r="D256" s="80"/>
      <c r="E256" s="80"/>
      <c r="F256" s="80"/>
      <c r="G256" s="80"/>
      <c r="H256" s="80"/>
      <c r="I256" s="80"/>
      <c r="J256" s="80"/>
    </row>
    <row r="257" spans="1:10" x14ac:dyDescent="0.2">
      <c r="A257" s="80"/>
      <c r="B257" s="80"/>
      <c r="C257" s="80"/>
      <c r="D257" s="80"/>
      <c r="E257" s="80"/>
      <c r="F257" s="80"/>
      <c r="G257" s="80"/>
      <c r="H257" s="80"/>
      <c r="I257" s="80"/>
      <c r="J257" s="80"/>
    </row>
    <row r="258" spans="1:10" x14ac:dyDescent="0.2">
      <c r="A258" s="80"/>
      <c r="B258" s="80"/>
      <c r="C258" s="80"/>
      <c r="D258" s="80"/>
      <c r="E258" s="80"/>
      <c r="F258" s="80"/>
      <c r="G258" s="80"/>
      <c r="H258" s="80"/>
      <c r="I258" s="80"/>
      <c r="J258" s="80"/>
    </row>
    <row r="259" spans="1:10" x14ac:dyDescent="0.2">
      <c r="A259" s="80"/>
      <c r="B259" s="80"/>
      <c r="C259" s="80"/>
      <c r="D259" s="80"/>
      <c r="E259" s="80"/>
      <c r="F259" s="80"/>
      <c r="G259" s="80"/>
      <c r="H259" s="80"/>
      <c r="I259" s="80"/>
      <c r="J259" s="80"/>
    </row>
    <row r="260" spans="1:10" x14ac:dyDescent="0.2">
      <c r="A260" s="80"/>
      <c r="B260" s="80"/>
      <c r="C260" s="80"/>
      <c r="D260" s="80"/>
      <c r="E260" s="80"/>
      <c r="F260" s="80"/>
      <c r="G260" s="80"/>
      <c r="H260" s="80"/>
      <c r="I260" s="80"/>
      <c r="J260" s="80"/>
    </row>
    <row r="261" spans="1:10" x14ac:dyDescent="0.2">
      <c r="A261" s="80"/>
      <c r="B261" s="80"/>
      <c r="C261" s="80"/>
      <c r="D261" s="80"/>
      <c r="E261" s="80"/>
      <c r="F261" s="80"/>
      <c r="G261" s="80"/>
      <c r="H261" s="80"/>
      <c r="I261" s="80"/>
      <c r="J261" s="80"/>
    </row>
    <row r="262" spans="1:10" x14ac:dyDescent="0.2">
      <c r="A262" s="80"/>
      <c r="B262" s="80"/>
      <c r="C262" s="80"/>
      <c r="D262" s="80"/>
      <c r="E262" s="80"/>
      <c r="F262" s="80"/>
      <c r="G262" s="80"/>
      <c r="H262" s="80"/>
      <c r="I262" s="80"/>
      <c r="J262" s="80"/>
    </row>
    <row r="263" spans="1:10" x14ac:dyDescent="0.2">
      <c r="A263" s="80"/>
      <c r="B263" s="80"/>
      <c r="C263" s="80"/>
      <c r="D263" s="80"/>
      <c r="E263" s="80"/>
      <c r="F263" s="80"/>
      <c r="G263" s="80"/>
      <c r="H263" s="80"/>
      <c r="I263" s="80"/>
      <c r="J263" s="80"/>
    </row>
    <row r="264" spans="1:10" x14ac:dyDescent="0.2">
      <c r="A264" s="80"/>
      <c r="B264" s="80"/>
      <c r="C264" s="80"/>
      <c r="D264" s="80"/>
      <c r="E264" s="80"/>
      <c r="F264" s="80"/>
      <c r="G264" s="80"/>
      <c r="H264" s="80"/>
      <c r="I264" s="80"/>
      <c r="J264" s="80"/>
    </row>
    <row r="265" spans="1:10" x14ac:dyDescent="0.2">
      <c r="A265" s="80"/>
      <c r="B265" s="80"/>
      <c r="C265" s="80"/>
      <c r="D265" s="80"/>
      <c r="E265" s="80"/>
      <c r="F265" s="80"/>
      <c r="G265" s="80"/>
      <c r="H265" s="80"/>
      <c r="I265" s="80"/>
      <c r="J265" s="80"/>
    </row>
    <row r="266" spans="1:10" x14ac:dyDescent="0.2">
      <c r="A266" s="80"/>
      <c r="B266" s="80"/>
      <c r="C266" s="80"/>
      <c r="D266" s="80"/>
      <c r="E266" s="80"/>
      <c r="F266" s="80"/>
      <c r="G266" s="80"/>
      <c r="H266" s="80"/>
      <c r="I266" s="80"/>
      <c r="J266" s="80"/>
    </row>
    <row r="267" spans="1:10" x14ac:dyDescent="0.2">
      <c r="A267" s="80"/>
      <c r="B267" s="80"/>
      <c r="C267" s="80"/>
      <c r="D267" s="80"/>
      <c r="E267" s="80"/>
      <c r="F267" s="80"/>
      <c r="G267" s="80"/>
      <c r="H267" s="80"/>
      <c r="I267" s="80"/>
      <c r="J267" s="80"/>
    </row>
    <row r="268" spans="1:10" x14ac:dyDescent="0.2">
      <c r="A268" s="80"/>
      <c r="B268" s="80"/>
      <c r="C268" s="80"/>
      <c r="D268" s="80"/>
      <c r="E268" s="80"/>
      <c r="F268" s="80"/>
      <c r="G268" s="80"/>
      <c r="H268" s="80"/>
      <c r="I268" s="80"/>
      <c r="J268" s="80"/>
    </row>
    <row r="269" spans="1:10" x14ac:dyDescent="0.2">
      <c r="A269" s="80"/>
      <c r="B269" s="80"/>
      <c r="C269" s="80"/>
      <c r="D269" s="80"/>
      <c r="E269" s="80"/>
      <c r="F269" s="80"/>
      <c r="G269" s="80"/>
      <c r="H269" s="80"/>
      <c r="I269" s="80"/>
      <c r="J269" s="80"/>
    </row>
    <row r="270" spans="1:10" x14ac:dyDescent="0.2">
      <c r="A270" s="80"/>
      <c r="B270" s="80"/>
      <c r="C270" s="80"/>
      <c r="D270" s="80"/>
      <c r="E270" s="80"/>
      <c r="F270" s="80"/>
      <c r="G270" s="80"/>
      <c r="H270" s="80"/>
      <c r="I270" s="80"/>
      <c r="J270" s="80"/>
    </row>
    <row r="271" spans="1:10" x14ac:dyDescent="0.2">
      <c r="A271" s="80"/>
      <c r="B271" s="80"/>
      <c r="C271" s="80"/>
      <c r="D271" s="80"/>
      <c r="E271" s="80"/>
      <c r="F271" s="80"/>
      <c r="G271" s="80"/>
      <c r="H271" s="80"/>
      <c r="I271" s="80"/>
      <c r="J271" s="80"/>
    </row>
    <row r="272" spans="1:10" x14ac:dyDescent="0.2">
      <c r="A272" s="80"/>
      <c r="B272" s="80"/>
      <c r="C272" s="80"/>
      <c r="D272" s="80"/>
      <c r="E272" s="80"/>
      <c r="F272" s="80"/>
      <c r="G272" s="80"/>
      <c r="H272" s="80"/>
      <c r="I272" s="80"/>
      <c r="J272" s="80"/>
    </row>
    <row r="273" spans="1:10" x14ac:dyDescent="0.2">
      <c r="A273" s="80"/>
      <c r="B273" s="80"/>
      <c r="C273" s="80"/>
      <c r="D273" s="80"/>
      <c r="E273" s="80"/>
      <c r="F273" s="80"/>
      <c r="G273" s="80"/>
      <c r="H273" s="80"/>
      <c r="I273" s="80"/>
      <c r="J273" s="80"/>
    </row>
    <row r="274" spans="1:10" x14ac:dyDescent="0.2">
      <c r="A274" s="80"/>
      <c r="B274" s="80"/>
      <c r="C274" s="80"/>
      <c r="D274" s="80"/>
      <c r="E274" s="80"/>
      <c r="F274" s="80"/>
      <c r="G274" s="80"/>
      <c r="H274" s="80"/>
      <c r="I274" s="80"/>
      <c r="J274" s="80"/>
    </row>
    <row r="275" spans="1:10" x14ac:dyDescent="0.2">
      <c r="A275" s="80"/>
      <c r="B275" s="80"/>
      <c r="C275" s="80"/>
      <c r="D275" s="80"/>
      <c r="E275" s="80"/>
      <c r="F275" s="80"/>
      <c r="G275" s="80"/>
      <c r="H275" s="80"/>
      <c r="I275" s="80"/>
      <c r="J275" s="80"/>
    </row>
    <row r="276" spans="1:10" x14ac:dyDescent="0.2">
      <c r="A276" s="80"/>
      <c r="B276" s="80"/>
      <c r="C276" s="80"/>
      <c r="D276" s="80"/>
      <c r="E276" s="80"/>
      <c r="F276" s="80"/>
      <c r="G276" s="80"/>
      <c r="H276" s="80"/>
      <c r="I276" s="80"/>
      <c r="J276" s="80"/>
    </row>
    <row r="277" spans="1:10" x14ac:dyDescent="0.2">
      <c r="A277" s="80"/>
      <c r="B277" s="80"/>
      <c r="C277" s="80"/>
      <c r="D277" s="80"/>
      <c r="E277" s="80"/>
      <c r="F277" s="80"/>
      <c r="G277" s="80"/>
      <c r="H277" s="80"/>
      <c r="I277" s="80"/>
      <c r="J277" s="80"/>
    </row>
    <row r="278" spans="1:10" x14ac:dyDescent="0.2">
      <c r="A278" s="80"/>
      <c r="B278" s="80"/>
      <c r="C278" s="80"/>
      <c r="D278" s="80"/>
      <c r="E278" s="80"/>
      <c r="F278" s="80"/>
      <c r="G278" s="80"/>
      <c r="H278" s="80"/>
      <c r="I278" s="80"/>
      <c r="J278" s="80"/>
    </row>
    <row r="279" spans="1:10" x14ac:dyDescent="0.2">
      <c r="A279" s="80"/>
      <c r="B279" s="80"/>
      <c r="C279" s="80"/>
      <c r="D279" s="80"/>
      <c r="E279" s="80"/>
      <c r="F279" s="80"/>
      <c r="G279" s="80"/>
      <c r="H279" s="80"/>
      <c r="I279" s="80"/>
      <c r="J279" s="80"/>
    </row>
    <row r="280" spans="1:10" x14ac:dyDescent="0.2">
      <c r="A280" s="80"/>
      <c r="B280" s="80"/>
      <c r="C280" s="80"/>
      <c r="D280" s="80"/>
      <c r="E280" s="80"/>
      <c r="F280" s="80"/>
      <c r="G280" s="80"/>
      <c r="H280" s="80"/>
      <c r="I280" s="80"/>
      <c r="J280" s="80"/>
    </row>
    <row r="281" spans="1:10" x14ac:dyDescent="0.2">
      <c r="A281" s="80"/>
      <c r="B281" s="80"/>
      <c r="C281" s="80"/>
      <c r="D281" s="80"/>
      <c r="E281" s="80"/>
      <c r="F281" s="80"/>
      <c r="G281" s="80"/>
      <c r="H281" s="80"/>
      <c r="I281" s="80"/>
      <c r="J281" s="80"/>
    </row>
    <row r="282" spans="1:10" x14ac:dyDescent="0.2">
      <c r="A282" s="80"/>
      <c r="B282" s="80"/>
      <c r="C282" s="80"/>
      <c r="D282" s="80"/>
      <c r="E282" s="80"/>
      <c r="F282" s="80"/>
      <c r="G282" s="80"/>
      <c r="H282" s="80"/>
      <c r="I282" s="80"/>
      <c r="J282" s="80"/>
    </row>
    <row r="283" spans="1:10" x14ac:dyDescent="0.2">
      <c r="A283" s="80"/>
      <c r="B283" s="80"/>
      <c r="C283" s="80"/>
      <c r="D283" s="80"/>
      <c r="E283" s="80"/>
      <c r="F283" s="80"/>
      <c r="G283" s="80"/>
      <c r="H283" s="80"/>
      <c r="I283" s="80"/>
      <c r="J283" s="80"/>
    </row>
    <row r="284" spans="1:10" x14ac:dyDescent="0.2">
      <c r="A284" s="80"/>
      <c r="B284" s="80"/>
      <c r="C284" s="80"/>
      <c r="D284" s="80"/>
      <c r="E284" s="80"/>
      <c r="F284" s="80"/>
      <c r="G284" s="80"/>
      <c r="H284" s="80"/>
      <c r="I284" s="80"/>
      <c r="J284" s="80"/>
    </row>
    <row r="285" spans="1:10" x14ac:dyDescent="0.2">
      <c r="A285" s="80"/>
      <c r="B285" s="80"/>
      <c r="C285" s="80"/>
      <c r="D285" s="80"/>
      <c r="E285" s="80"/>
      <c r="F285" s="80"/>
      <c r="G285" s="80"/>
      <c r="H285" s="80"/>
      <c r="I285" s="80"/>
      <c r="J285" s="80"/>
    </row>
    <row r="286" spans="1:10" x14ac:dyDescent="0.2">
      <c r="A286" s="80"/>
      <c r="B286" s="80"/>
      <c r="C286" s="80"/>
      <c r="D286" s="80"/>
      <c r="E286" s="80"/>
      <c r="F286" s="80"/>
      <c r="G286" s="80"/>
      <c r="H286" s="80"/>
      <c r="I286" s="80"/>
      <c r="J286" s="80"/>
    </row>
    <row r="287" spans="1:10" x14ac:dyDescent="0.2">
      <c r="A287" s="80"/>
      <c r="B287" s="80"/>
      <c r="C287" s="80"/>
      <c r="D287" s="80"/>
      <c r="E287" s="80"/>
      <c r="F287" s="80"/>
      <c r="G287" s="80"/>
      <c r="H287" s="80"/>
      <c r="I287" s="80"/>
      <c r="J287" s="80"/>
    </row>
    <row r="288" spans="1:10" x14ac:dyDescent="0.2">
      <c r="A288" s="80"/>
      <c r="B288" s="80"/>
      <c r="C288" s="80"/>
      <c r="D288" s="80"/>
      <c r="E288" s="80"/>
      <c r="F288" s="80"/>
      <c r="G288" s="80"/>
      <c r="H288" s="80"/>
      <c r="I288" s="80"/>
      <c r="J288" s="80"/>
    </row>
    <row r="289" spans="1:10" x14ac:dyDescent="0.2">
      <c r="A289" s="80"/>
      <c r="B289" s="80"/>
      <c r="C289" s="80"/>
      <c r="D289" s="80"/>
      <c r="E289" s="80"/>
      <c r="F289" s="80"/>
      <c r="G289" s="80"/>
      <c r="H289" s="80"/>
      <c r="I289" s="80"/>
      <c r="J289" s="80"/>
    </row>
    <row r="290" spans="1:10" x14ac:dyDescent="0.2">
      <c r="A290" s="80"/>
      <c r="B290" s="80"/>
      <c r="C290" s="80"/>
      <c r="D290" s="80"/>
      <c r="E290" s="80"/>
      <c r="F290" s="80"/>
      <c r="G290" s="80"/>
      <c r="H290" s="80"/>
      <c r="I290" s="80"/>
      <c r="J290" s="80"/>
    </row>
    <row r="291" spans="1:10" x14ac:dyDescent="0.2">
      <c r="A291" s="80"/>
      <c r="B291" s="80"/>
      <c r="C291" s="80"/>
      <c r="D291" s="80"/>
      <c r="E291" s="80"/>
      <c r="F291" s="80"/>
      <c r="G291" s="80"/>
      <c r="H291" s="80"/>
      <c r="I291" s="80"/>
      <c r="J291" s="80"/>
    </row>
    <row r="292" spans="1:10" x14ac:dyDescent="0.2">
      <c r="A292" s="80"/>
      <c r="B292" s="80"/>
      <c r="C292" s="80"/>
      <c r="D292" s="80"/>
      <c r="E292" s="80"/>
      <c r="F292" s="80"/>
      <c r="G292" s="80"/>
      <c r="H292" s="80"/>
      <c r="I292" s="80"/>
      <c r="J292" s="80"/>
    </row>
    <row r="293" spans="1:10" x14ac:dyDescent="0.2">
      <c r="A293" s="80"/>
      <c r="B293" s="80"/>
      <c r="C293" s="80"/>
      <c r="D293" s="80"/>
      <c r="E293" s="80"/>
      <c r="F293" s="80"/>
      <c r="G293" s="80"/>
      <c r="H293" s="80"/>
      <c r="I293" s="80"/>
      <c r="J293" s="80"/>
    </row>
    <row r="294" spans="1:10" x14ac:dyDescent="0.2">
      <c r="A294" s="80"/>
      <c r="B294" s="80"/>
      <c r="C294" s="80"/>
      <c r="D294" s="80"/>
      <c r="E294" s="80"/>
      <c r="F294" s="80"/>
      <c r="G294" s="80"/>
      <c r="H294" s="80"/>
      <c r="I294" s="80"/>
      <c r="J294" s="80"/>
    </row>
    <row r="295" spans="1:10" x14ac:dyDescent="0.2">
      <c r="A295" s="80"/>
      <c r="B295" s="80"/>
      <c r="C295" s="80"/>
      <c r="D295" s="80"/>
      <c r="E295" s="80"/>
      <c r="F295" s="80"/>
      <c r="G295" s="80"/>
      <c r="H295" s="80"/>
      <c r="I295" s="80"/>
      <c r="J295" s="80"/>
    </row>
    <row r="296" spans="1:10" x14ac:dyDescent="0.2">
      <c r="A296" s="80"/>
      <c r="B296" s="80"/>
      <c r="C296" s="80"/>
      <c r="D296" s="80"/>
      <c r="E296" s="80"/>
      <c r="F296" s="80"/>
      <c r="G296" s="80"/>
      <c r="H296" s="80"/>
      <c r="I296" s="80"/>
      <c r="J296" s="80"/>
    </row>
    <row r="297" spans="1:10" x14ac:dyDescent="0.2">
      <c r="A297" s="80"/>
      <c r="B297" s="80"/>
      <c r="C297" s="80"/>
      <c r="D297" s="80"/>
      <c r="E297" s="80"/>
      <c r="F297" s="80"/>
      <c r="G297" s="80"/>
      <c r="H297" s="80"/>
      <c r="I297" s="80"/>
      <c r="J297" s="80"/>
    </row>
    <row r="298" spans="1:10" x14ac:dyDescent="0.2">
      <c r="A298" s="80"/>
      <c r="B298" s="80"/>
      <c r="C298" s="80"/>
      <c r="D298" s="80"/>
      <c r="E298" s="80"/>
      <c r="F298" s="80"/>
      <c r="G298" s="80"/>
      <c r="H298" s="80"/>
      <c r="I298" s="80"/>
      <c r="J298" s="80"/>
    </row>
    <row r="299" spans="1:10" x14ac:dyDescent="0.2">
      <c r="A299" s="80"/>
      <c r="B299" s="80"/>
      <c r="C299" s="80"/>
      <c r="D299" s="80"/>
      <c r="E299" s="80"/>
      <c r="F299" s="80"/>
      <c r="G299" s="80"/>
      <c r="H299" s="80"/>
      <c r="I299" s="80"/>
      <c r="J299" s="80"/>
    </row>
    <row r="300" spans="1:10" x14ac:dyDescent="0.2">
      <c r="A300" s="80"/>
      <c r="B300" s="80"/>
      <c r="C300" s="80"/>
      <c r="D300" s="80"/>
      <c r="E300" s="80"/>
      <c r="F300" s="80"/>
      <c r="G300" s="80"/>
      <c r="H300" s="80"/>
      <c r="I300" s="80"/>
      <c r="J300" s="80"/>
    </row>
    <row r="301" spans="1:10" x14ac:dyDescent="0.2">
      <c r="A301" s="80"/>
      <c r="B301" s="80"/>
      <c r="C301" s="80"/>
      <c r="D301" s="80"/>
      <c r="E301" s="80"/>
      <c r="F301" s="80"/>
      <c r="G301" s="80"/>
      <c r="H301" s="80"/>
      <c r="I301" s="80"/>
      <c r="J301" s="80"/>
    </row>
    <row r="302" spans="1:10" x14ac:dyDescent="0.2">
      <c r="A302" s="80"/>
      <c r="B302" s="80"/>
      <c r="C302" s="80"/>
      <c r="D302" s="80"/>
      <c r="E302" s="80"/>
      <c r="F302" s="80"/>
      <c r="G302" s="80"/>
      <c r="H302" s="80"/>
      <c r="I302" s="80"/>
      <c r="J302" s="80"/>
    </row>
    <row r="303" spans="1:10" x14ac:dyDescent="0.2">
      <c r="A303" s="80"/>
      <c r="B303" s="80"/>
      <c r="C303" s="80"/>
      <c r="D303" s="80"/>
      <c r="E303" s="80"/>
      <c r="F303" s="80"/>
      <c r="G303" s="80"/>
      <c r="H303" s="80"/>
      <c r="I303" s="80"/>
      <c r="J303" s="80"/>
    </row>
    <row r="304" spans="1:10" x14ac:dyDescent="0.2">
      <c r="A304" s="80"/>
      <c r="B304" s="80"/>
      <c r="C304" s="80"/>
      <c r="D304" s="80"/>
      <c r="E304" s="80"/>
      <c r="F304" s="80"/>
      <c r="G304" s="80"/>
      <c r="H304" s="80"/>
      <c r="I304" s="80"/>
      <c r="J304" s="80"/>
    </row>
    <row r="305" spans="1:10" x14ac:dyDescent="0.2">
      <c r="A305" s="80"/>
      <c r="B305" s="80"/>
      <c r="C305" s="80"/>
      <c r="D305" s="80"/>
      <c r="E305" s="80"/>
      <c r="F305" s="80"/>
      <c r="G305" s="80"/>
      <c r="H305" s="80"/>
      <c r="I305" s="80"/>
      <c r="J305" s="80"/>
    </row>
    <row r="306" spans="1:10" x14ac:dyDescent="0.2">
      <c r="A306" s="80"/>
      <c r="B306" s="80"/>
      <c r="C306" s="80"/>
      <c r="D306" s="80"/>
      <c r="E306" s="80"/>
      <c r="F306" s="80"/>
      <c r="G306" s="80"/>
      <c r="H306" s="80"/>
      <c r="I306" s="80"/>
      <c r="J306" s="80"/>
    </row>
    <row r="307" spans="1:10" x14ac:dyDescent="0.2">
      <c r="A307" s="80"/>
      <c r="B307" s="80"/>
      <c r="C307" s="80"/>
      <c r="D307" s="80"/>
      <c r="E307" s="80"/>
      <c r="F307" s="80"/>
      <c r="G307" s="80"/>
      <c r="H307" s="80"/>
      <c r="I307" s="80"/>
      <c r="J307" s="80"/>
    </row>
    <row r="308" spans="1:10" x14ac:dyDescent="0.2">
      <c r="A308" s="80"/>
      <c r="B308" s="80"/>
      <c r="C308" s="80"/>
      <c r="D308" s="80"/>
      <c r="E308" s="80"/>
      <c r="F308" s="80"/>
      <c r="G308" s="80"/>
      <c r="H308" s="80"/>
      <c r="I308" s="80"/>
      <c r="J308" s="80"/>
    </row>
    <row r="309" spans="1:10" x14ac:dyDescent="0.2">
      <c r="A309" s="80"/>
      <c r="B309" s="80"/>
      <c r="C309" s="80"/>
      <c r="D309" s="80"/>
      <c r="E309" s="80"/>
      <c r="F309" s="80"/>
      <c r="G309" s="80"/>
      <c r="H309" s="80"/>
      <c r="I309" s="80"/>
      <c r="J309" s="80"/>
    </row>
    <row r="310" spans="1:10" x14ac:dyDescent="0.2">
      <c r="A310" s="80"/>
      <c r="B310" s="80"/>
      <c r="C310" s="80"/>
      <c r="D310" s="80"/>
      <c r="E310" s="80"/>
      <c r="F310" s="80"/>
      <c r="G310" s="80"/>
      <c r="H310" s="80"/>
      <c r="I310" s="80"/>
      <c r="J310" s="80"/>
    </row>
    <row r="311" spans="1:10" x14ac:dyDescent="0.2">
      <c r="A311" s="80"/>
      <c r="B311" s="80"/>
      <c r="C311" s="80"/>
      <c r="D311" s="80"/>
      <c r="E311" s="80"/>
      <c r="F311" s="80"/>
      <c r="G311" s="80"/>
      <c r="H311" s="80"/>
      <c r="I311" s="80"/>
      <c r="J311" s="80"/>
    </row>
    <row r="312" spans="1:10" x14ac:dyDescent="0.2">
      <c r="A312" s="80"/>
      <c r="B312" s="80"/>
      <c r="C312" s="80"/>
      <c r="D312" s="80"/>
      <c r="E312" s="80"/>
      <c r="F312" s="80"/>
      <c r="G312" s="80"/>
      <c r="H312" s="80"/>
      <c r="I312" s="80"/>
      <c r="J312" s="80"/>
    </row>
    <row r="313" spans="1:10" x14ac:dyDescent="0.2">
      <c r="A313" s="80"/>
      <c r="B313" s="80"/>
      <c r="C313" s="80"/>
      <c r="D313" s="80"/>
      <c r="E313" s="80"/>
      <c r="F313" s="80"/>
      <c r="G313" s="80"/>
      <c r="H313" s="80"/>
      <c r="I313" s="80"/>
      <c r="J313" s="80"/>
    </row>
    <row r="314" spans="1:10" x14ac:dyDescent="0.2">
      <c r="A314" s="80"/>
      <c r="B314" s="80"/>
      <c r="C314" s="80"/>
      <c r="D314" s="80"/>
      <c r="E314" s="80"/>
      <c r="F314" s="80"/>
      <c r="G314" s="80"/>
      <c r="H314" s="80"/>
      <c r="I314" s="80"/>
      <c r="J314" s="80"/>
    </row>
    <row r="315" spans="1:10" x14ac:dyDescent="0.2">
      <c r="A315" s="80"/>
      <c r="B315" s="80"/>
      <c r="C315" s="80"/>
      <c r="D315" s="80"/>
      <c r="E315" s="80"/>
      <c r="F315" s="80"/>
      <c r="G315" s="80"/>
      <c r="H315" s="80"/>
      <c r="I315" s="80"/>
      <c r="J315" s="80"/>
    </row>
    <row r="316" spans="1:10" x14ac:dyDescent="0.2">
      <c r="A316" s="80"/>
      <c r="B316" s="80"/>
      <c r="C316" s="80"/>
      <c r="D316" s="80"/>
      <c r="E316" s="80"/>
      <c r="F316" s="80"/>
      <c r="G316" s="80"/>
      <c r="H316" s="80"/>
      <c r="I316" s="80"/>
      <c r="J316" s="80"/>
    </row>
    <row r="317" spans="1:10" x14ac:dyDescent="0.2">
      <c r="A317" s="80"/>
      <c r="B317" s="80"/>
      <c r="C317" s="80"/>
      <c r="D317" s="80"/>
      <c r="E317" s="80"/>
      <c r="F317" s="80"/>
      <c r="G317" s="80"/>
      <c r="H317" s="80"/>
      <c r="I317" s="80"/>
      <c r="J317" s="80"/>
    </row>
    <row r="318" spans="1:10" x14ac:dyDescent="0.2">
      <c r="A318" s="80"/>
      <c r="B318" s="80"/>
      <c r="C318" s="80"/>
      <c r="D318" s="80"/>
      <c r="E318" s="80"/>
      <c r="F318" s="80"/>
      <c r="G318" s="80"/>
      <c r="H318" s="80"/>
      <c r="I318" s="80"/>
      <c r="J318" s="80"/>
    </row>
    <row r="319" spans="1:10" x14ac:dyDescent="0.2">
      <c r="A319" s="80"/>
      <c r="B319" s="80"/>
      <c r="C319" s="80"/>
      <c r="D319" s="80"/>
      <c r="E319" s="80"/>
      <c r="F319" s="80"/>
      <c r="G319" s="80"/>
      <c r="H319" s="80"/>
      <c r="I319" s="80"/>
      <c r="J319" s="80"/>
    </row>
    <row r="320" spans="1:10" x14ac:dyDescent="0.2">
      <c r="A320" s="80"/>
      <c r="B320" s="80"/>
      <c r="C320" s="80"/>
      <c r="D320" s="80"/>
      <c r="E320" s="80"/>
      <c r="F320" s="80"/>
      <c r="G320" s="80"/>
      <c r="H320" s="80"/>
      <c r="I320" s="80"/>
      <c r="J320" s="80"/>
    </row>
    <row r="321" spans="1:10" x14ac:dyDescent="0.2">
      <c r="A321" s="80"/>
      <c r="B321" s="80"/>
      <c r="C321" s="80"/>
      <c r="D321" s="80"/>
      <c r="E321" s="80"/>
      <c r="F321" s="80"/>
      <c r="G321" s="80"/>
      <c r="H321" s="80"/>
      <c r="I321" s="80"/>
      <c r="J321" s="80"/>
    </row>
    <row r="322" spans="1:10" x14ac:dyDescent="0.2">
      <c r="A322" s="80"/>
      <c r="B322" s="80"/>
      <c r="C322" s="80"/>
      <c r="D322" s="80"/>
      <c r="E322" s="80"/>
      <c r="F322" s="80"/>
      <c r="G322" s="80"/>
      <c r="H322" s="80"/>
      <c r="I322" s="80"/>
      <c r="J322" s="80"/>
    </row>
    <row r="323" spans="1:10" x14ac:dyDescent="0.2">
      <c r="A323" s="80"/>
      <c r="B323" s="80"/>
      <c r="C323" s="80"/>
      <c r="D323" s="80"/>
      <c r="E323" s="80"/>
      <c r="F323" s="80"/>
      <c r="G323" s="80"/>
      <c r="H323" s="80"/>
      <c r="I323" s="80"/>
      <c r="J323" s="80"/>
    </row>
    <row r="324" spans="1:10" x14ac:dyDescent="0.2">
      <c r="A324" s="80"/>
      <c r="B324" s="80"/>
      <c r="C324" s="80"/>
      <c r="D324" s="80"/>
      <c r="E324" s="80"/>
      <c r="F324" s="80"/>
      <c r="G324" s="80"/>
      <c r="H324" s="80"/>
      <c r="I324" s="80"/>
      <c r="J324" s="80"/>
    </row>
    <row r="325" spans="1:10" x14ac:dyDescent="0.2">
      <c r="A325" s="80"/>
      <c r="B325" s="80"/>
      <c r="C325" s="80"/>
      <c r="D325" s="80"/>
      <c r="E325" s="80"/>
      <c r="F325" s="80"/>
      <c r="G325" s="80"/>
      <c r="H325" s="80"/>
      <c r="I325" s="80"/>
      <c r="J325" s="80"/>
    </row>
    <row r="326" spans="1:10" x14ac:dyDescent="0.2">
      <c r="A326" s="80"/>
      <c r="B326" s="80"/>
      <c r="C326" s="80"/>
      <c r="D326" s="80"/>
      <c r="E326" s="80"/>
      <c r="F326" s="80"/>
      <c r="G326" s="80"/>
      <c r="H326" s="80"/>
      <c r="I326" s="80"/>
      <c r="J326" s="80"/>
    </row>
    <row r="327" spans="1:10" x14ac:dyDescent="0.2">
      <c r="A327" s="80"/>
      <c r="B327" s="80"/>
      <c r="C327" s="80"/>
      <c r="D327" s="80"/>
      <c r="E327" s="80"/>
      <c r="F327" s="80"/>
      <c r="G327" s="80"/>
      <c r="H327" s="80"/>
      <c r="I327" s="80"/>
      <c r="J327" s="80"/>
    </row>
    <row r="328" spans="1:10" x14ac:dyDescent="0.2">
      <c r="A328" s="80"/>
      <c r="B328" s="80"/>
      <c r="C328" s="80"/>
      <c r="D328" s="80"/>
      <c r="E328" s="80"/>
      <c r="F328" s="80"/>
      <c r="G328" s="80"/>
      <c r="H328" s="80"/>
      <c r="I328" s="80"/>
      <c r="J328" s="80"/>
    </row>
    <row r="329" spans="1:10" x14ac:dyDescent="0.2">
      <c r="A329" s="80"/>
      <c r="B329" s="80"/>
      <c r="C329" s="80"/>
      <c r="D329" s="80"/>
      <c r="E329" s="80"/>
      <c r="F329" s="80"/>
      <c r="G329" s="80"/>
      <c r="H329" s="80"/>
      <c r="I329" s="80"/>
      <c r="J329" s="80"/>
    </row>
    <row r="330" spans="1:10" x14ac:dyDescent="0.2">
      <c r="A330" s="80"/>
      <c r="B330" s="80"/>
      <c r="C330" s="80"/>
      <c r="D330" s="80"/>
      <c r="E330" s="80"/>
      <c r="F330" s="80"/>
      <c r="G330" s="80"/>
      <c r="H330" s="80"/>
      <c r="I330" s="80"/>
      <c r="J330" s="80"/>
    </row>
    <row r="331" spans="1:10" x14ac:dyDescent="0.2">
      <c r="A331" s="80"/>
      <c r="B331" s="80"/>
      <c r="C331" s="80"/>
      <c r="D331" s="80"/>
      <c r="E331" s="80"/>
      <c r="F331" s="80"/>
      <c r="G331" s="80"/>
      <c r="H331" s="80"/>
      <c r="I331" s="80"/>
      <c r="J331" s="80"/>
    </row>
    <row r="332" spans="1:10" x14ac:dyDescent="0.2">
      <c r="A332" s="80"/>
      <c r="B332" s="80"/>
      <c r="C332" s="80"/>
      <c r="D332" s="80"/>
      <c r="E332" s="80"/>
      <c r="F332" s="80"/>
      <c r="G332" s="80"/>
      <c r="H332" s="80"/>
      <c r="I332" s="80"/>
      <c r="J332" s="80"/>
    </row>
    <row r="333" spans="1:10" x14ac:dyDescent="0.2">
      <c r="A333" s="80"/>
      <c r="B333" s="80"/>
      <c r="C333" s="80"/>
      <c r="D333" s="80"/>
      <c r="E333" s="80"/>
      <c r="F333" s="80"/>
      <c r="G333" s="80"/>
      <c r="H333" s="80"/>
      <c r="I333" s="80"/>
      <c r="J333" s="80"/>
    </row>
    <row r="334" spans="1:10" x14ac:dyDescent="0.2">
      <c r="A334" s="80"/>
      <c r="B334" s="80"/>
      <c r="C334" s="80"/>
      <c r="D334" s="80"/>
      <c r="E334" s="80"/>
      <c r="F334" s="80"/>
      <c r="G334" s="80"/>
      <c r="H334" s="80"/>
      <c r="I334" s="80"/>
      <c r="J334" s="80"/>
    </row>
    <row r="335" spans="1:10" x14ac:dyDescent="0.2">
      <c r="A335" s="80"/>
      <c r="B335" s="80"/>
      <c r="C335" s="80"/>
      <c r="D335" s="80"/>
      <c r="E335" s="80"/>
      <c r="F335" s="80"/>
      <c r="G335" s="80"/>
      <c r="H335" s="80"/>
      <c r="I335" s="80"/>
      <c r="J335" s="80"/>
    </row>
    <row r="336" spans="1:10" x14ac:dyDescent="0.2">
      <c r="A336" s="80"/>
      <c r="B336" s="80"/>
      <c r="C336" s="80"/>
      <c r="D336" s="80"/>
      <c r="E336" s="80"/>
      <c r="F336" s="80"/>
      <c r="G336" s="80"/>
      <c r="H336" s="80"/>
      <c r="I336" s="80"/>
      <c r="J336" s="80"/>
    </row>
    <row r="337" spans="1:10" x14ac:dyDescent="0.2">
      <c r="A337" s="80"/>
      <c r="B337" s="80"/>
      <c r="C337" s="80"/>
      <c r="D337" s="80"/>
      <c r="E337" s="80"/>
      <c r="F337" s="80"/>
      <c r="G337" s="80"/>
      <c r="H337" s="80"/>
      <c r="I337" s="80"/>
      <c r="J337" s="80"/>
    </row>
    <row r="338" spans="1:10" x14ac:dyDescent="0.2">
      <c r="A338" s="80"/>
      <c r="B338" s="80"/>
      <c r="C338" s="80"/>
      <c r="D338" s="80"/>
      <c r="E338" s="80"/>
      <c r="F338" s="80"/>
      <c r="G338" s="80"/>
      <c r="H338" s="80"/>
      <c r="I338" s="80"/>
      <c r="J338" s="80"/>
    </row>
    <row r="339" spans="1:10" x14ac:dyDescent="0.2">
      <c r="A339" s="80"/>
      <c r="B339" s="80"/>
      <c r="C339" s="80"/>
      <c r="D339" s="80"/>
      <c r="E339" s="80"/>
      <c r="F339" s="80"/>
      <c r="G339" s="80"/>
      <c r="H339" s="80"/>
      <c r="I339" s="80"/>
      <c r="J339" s="80"/>
    </row>
    <row r="340" spans="1:10" x14ac:dyDescent="0.2">
      <c r="A340" s="80"/>
      <c r="B340" s="80"/>
      <c r="C340" s="80"/>
      <c r="D340" s="80"/>
      <c r="E340" s="80"/>
      <c r="F340" s="80"/>
      <c r="G340" s="80"/>
      <c r="H340" s="80"/>
      <c r="I340" s="80"/>
      <c r="J340" s="80"/>
    </row>
    <row r="341" spans="1:10" x14ac:dyDescent="0.2">
      <c r="A341" s="80"/>
      <c r="B341" s="80"/>
      <c r="C341" s="80"/>
      <c r="D341" s="80"/>
      <c r="E341" s="80"/>
      <c r="F341" s="80"/>
      <c r="G341" s="80"/>
      <c r="H341" s="80"/>
      <c r="I341" s="80"/>
      <c r="J341" s="80"/>
    </row>
    <row r="342" spans="1:10" x14ac:dyDescent="0.2">
      <c r="A342" s="80"/>
      <c r="B342" s="80"/>
      <c r="C342" s="80"/>
      <c r="D342" s="80"/>
      <c r="E342" s="80"/>
      <c r="F342" s="80"/>
      <c r="G342" s="80"/>
      <c r="H342" s="80"/>
      <c r="I342" s="80"/>
      <c r="J342" s="80"/>
    </row>
    <row r="343" spans="1:10" x14ac:dyDescent="0.2">
      <c r="A343" s="80"/>
      <c r="B343" s="80"/>
      <c r="C343" s="80"/>
      <c r="D343" s="80"/>
      <c r="E343" s="80"/>
      <c r="F343" s="80"/>
      <c r="G343" s="80"/>
      <c r="H343" s="80"/>
      <c r="I343" s="80"/>
      <c r="J343" s="80"/>
    </row>
    <row r="344" spans="1:10" x14ac:dyDescent="0.2">
      <c r="A344" s="80"/>
      <c r="B344" s="80"/>
      <c r="C344" s="80"/>
      <c r="D344" s="80"/>
      <c r="E344" s="80"/>
      <c r="F344" s="80"/>
      <c r="G344" s="80"/>
      <c r="H344" s="80"/>
      <c r="I344" s="80"/>
      <c r="J344" s="80"/>
    </row>
    <row r="345" spans="1:10" x14ac:dyDescent="0.2">
      <c r="A345" s="80"/>
      <c r="B345" s="80"/>
      <c r="C345" s="80"/>
      <c r="D345" s="80"/>
      <c r="E345" s="80"/>
      <c r="F345" s="80"/>
      <c r="G345" s="80"/>
      <c r="H345" s="80"/>
      <c r="I345" s="80"/>
      <c r="J345" s="80"/>
    </row>
    <row r="346" spans="1:10" x14ac:dyDescent="0.2">
      <c r="A346" s="80"/>
      <c r="B346" s="80"/>
      <c r="C346" s="80"/>
      <c r="D346" s="80"/>
      <c r="E346" s="80"/>
      <c r="F346" s="80"/>
      <c r="G346" s="80"/>
      <c r="H346" s="80"/>
      <c r="I346" s="80"/>
      <c r="J346" s="80"/>
    </row>
    <row r="347" spans="1:10" x14ac:dyDescent="0.2">
      <c r="A347" s="80"/>
      <c r="B347" s="80"/>
      <c r="C347" s="80"/>
      <c r="D347" s="80"/>
      <c r="E347" s="80"/>
      <c r="F347" s="80"/>
      <c r="G347" s="80"/>
      <c r="H347" s="80"/>
      <c r="I347" s="80"/>
      <c r="J347" s="80"/>
    </row>
    <row r="348" spans="1:10" x14ac:dyDescent="0.2">
      <c r="A348" s="80"/>
      <c r="B348" s="80"/>
      <c r="C348" s="80"/>
      <c r="D348" s="80"/>
      <c r="E348" s="80"/>
      <c r="F348" s="80"/>
      <c r="G348" s="80"/>
      <c r="H348" s="80"/>
      <c r="I348" s="80"/>
      <c r="J348" s="80"/>
    </row>
    <row r="349" spans="1:10" x14ac:dyDescent="0.2">
      <c r="A349" s="80"/>
      <c r="B349" s="80"/>
      <c r="C349" s="80"/>
      <c r="D349" s="80"/>
      <c r="E349" s="80"/>
      <c r="F349" s="80"/>
      <c r="G349" s="80"/>
      <c r="H349" s="80"/>
      <c r="I349" s="80"/>
      <c r="J349" s="80"/>
    </row>
    <row r="350" spans="1:10" x14ac:dyDescent="0.2">
      <c r="A350" s="80"/>
      <c r="B350" s="80"/>
      <c r="C350" s="80"/>
      <c r="D350" s="80"/>
      <c r="E350" s="80"/>
      <c r="F350" s="80"/>
      <c r="G350" s="80"/>
      <c r="H350" s="80"/>
      <c r="I350" s="80"/>
      <c r="J350" s="80"/>
    </row>
    <row r="351" spans="1:10" x14ac:dyDescent="0.2">
      <c r="A351" s="80"/>
      <c r="B351" s="80"/>
      <c r="C351" s="80"/>
      <c r="D351" s="80"/>
      <c r="E351" s="80"/>
      <c r="F351" s="80"/>
      <c r="G351" s="80"/>
      <c r="H351" s="80"/>
      <c r="I351" s="80"/>
      <c r="J351" s="80"/>
    </row>
    <row r="352" spans="1:10" x14ac:dyDescent="0.2">
      <c r="A352" s="80"/>
      <c r="B352" s="80"/>
      <c r="C352" s="80"/>
      <c r="D352" s="80"/>
      <c r="E352" s="80"/>
      <c r="F352" s="80"/>
      <c r="G352" s="80"/>
      <c r="H352" s="80"/>
      <c r="I352" s="80"/>
      <c r="J352" s="80"/>
    </row>
    <row r="353" spans="1:10" x14ac:dyDescent="0.2">
      <c r="A353" s="80"/>
      <c r="B353" s="80"/>
      <c r="C353" s="80"/>
      <c r="D353" s="80"/>
      <c r="E353" s="80"/>
      <c r="F353" s="80"/>
      <c r="G353" s="80"/>
      <c r="H353" s="80"/>
      <c r="I353" s="80"/>
      <c r="J353" s="80"/>
    </row>
    <row r="354" spans="1:10" x14ac:dyDescent="0.2">
      <c r="A354" s="80"/>
      <c r="B354" s="80"/>
      <c r="C354" s="80"/>
      <c r="D354" s="80"/>
      <c r="E354" s="80"/>
      <c r="F354" s="80"/>
      <c r="G354" s="80"/>
      <c r="H354" s="80"/>
      <c r="I354" s="80"/>
      <c r="J354" s="80"/>
    </row>
    <row r="355" spans="1:10" x14ac:dyDescent="0.2">
      <c r="A355" s="80"/>
      <c r="B355" s="80"/>
      <c r="C355" s="80"/>
      <c r="D355" s="80"/>
      <c r="E355" s="80"/>
      <c r="F355" s="80"/>
      <c r="G355" s="80"/>
      <c r="H355" s="80"/>
      <c r="I355" s="80"/>
      <c r="J355" s="80"/>
    </row>
    <row r="356" spans="1:10" x14ac:dyDescent="0.2">
      <c r="A356" s="80"/>
      <c r="B356" s="80"/>
      <c r="C356" s="80"/>
      <c r="D356" s="80"/>
      <c r="E356" s="80"/>
      <c r="F356" s="80"/>
      <c r="G356" s="80"/>
      <c r="H356" s="80"/>
      <c r="I356" s="80"/>
      <c r="J356" s="80"/>
    </row>
    <row r="357" spans="1:10" x14ac:dyDescent="0.2">
      <c r="A357" s="80"/>
      <c r="B357" s="80"/>
      <c r="C357" s="80"/>
      <c r="D357" s="80"/>
      <c r="E357" s="80"/>
      <c r="F357" s="80"/>
      <c r="G357" s="80"/>
      <c r="H357" s="80"/>
      <c r="I357" s="80"/>
      <c r="J357" s="80"/>
    </row>
    <row r="358" spans="1:10" x14ac:dyDescent="0.2">
      <c r="A358" s="80"/>
      <c r="B358" s="80"/>
      <c r="C358" s="80"/>
      <c r="D358" s="80"/>
      <c r="E358" s="80"/>
      <c r="F358" s="80"/>
      <c r="G358" s="80"/>
      <c r="H358" s="80"/>
      <c r="I358" s="80"/>
      <c r="J358" s="80"/>
    </row>
    <row r="359" spans="1:10" x14ac:dyDescent="0.2">
      <c r="A359" s="80"/>
      <c r="B359" s="80"/>
      <c r="C359" s="80"/>
      <c r="D359" s="80"/>
      <c r="E359" s="80"/>
      <c r="F359" s="80"/>
      <c r="G359" s="80"/>
      <c r="H359" s="80"/>
      <c r="I359" s="80"/>
      <c r="J359" s="80"/>
    </row>
    <row r="360" spans="1:10" x14ac:dyDescent="0.2">
      <c r="A360" s="80"/>
      <c r="B360" s="80"/>
      <c r="C360" s="80"/>
      <c r="D360" s="80"/>
      <c r="E360" s="80"/>
      <c r="F360" s="80"/>
      <c r="G360" s="80"/>
      <c r="H360" s="80"/>
      <c r="I360" s="80"/>
      <c r="J360" s="80"/>
    </row>
    <row r="361" spans="1:10" x14ac:dyDescent="0.2">
      <c r="A361" s="80"/>
      <c r="B361" s="80"/>
      <c r="C361" s="80"/>
      <c r="D361" s="80"/>
      <c r="E361" s="80"/>
      <c r="F361" s="80"/>
      <c r="G361" s="80"/>
      <c r="H361" s="80"/>
      <c r="I361" s="80"/>
      <c r="J361" s="80"/>
    </row>
    <row r="362" spans="1:10" x14ac:dyDescent="0.2">
      <c r="A362" s="80"/>
      <c r="B362" s="80"/>
      <c r="C362" s="80"/>
      <c r="D362" s="80"/>
      <c r="E362" s="80"/>
      <c r="F362" s="80"/>
      <c r="G362" s="80"/>
      <c r="H362" s="80"/>
      <c r="I362" s="80"/>
      <c r="J362" s="80"/>
    </row>
    <row r="363" spans="1:10" x14ac:dyDescent="0.2">
      <c r="A363" s="80"/>
      <c r="B363" s="80"/>
      <c r="C363" s="80"/>
      <c r="D363" s="80"/>
      <c r="E363" s="80"/>
      <c r="F363" s="80"/>
      <c r="G363" s="80"/>
      <c r="H363" s="80"/>
      <c r="I363" s="80"/>
      <c r="J363" s="80"/>
    </row>
    <row r="364" spans="1:10" x14ac:dyDescent="0.2">
      <c r="A364" s="80"/>
      <c r="B364" s="80"/>
      <c r="C364" s="80"/>
      <c r="D364" s="80"/>
      <c r="E364" s="80"/>
      <c r="F364" s="80"/>
      <c r="G364" s="80"/>
      <c r="H364" s="80"/>
      <c r="I364" s="80"/>
      <c r="J364" s="80"/>
    </row>
    <row r="365" spans="1:10" x14ac:dyDescent="0.2">
      <c r="A365" s="80"/>
      <c r="B365" s="80"/>
      <c r="C365" s="80"/>
      <c r="D365" s="80"/>
      <c r="E365" s="80"/>
      <c r="F365" s="80"/>
      <c r="G365" s="80"/>
      <c r="H365" s="80"/>
      <c r="I365" s="80"/>
      <c r="J365" s="80"/>
    </row>
    <row r="366" spans="1:10" x14ac:dyDescent="0.2">
      <c r="A366" s="80"/>
      <c r="B366" s="80"/>
      <c r="C366" s="80"/>
      <c r="D366" s="80"/>
      <c r="E366" s="80"/>
      <c r="F366" s="80"/>
      <c r="G366" s="80"/>
      <c r="H366" s="80"/>
      <c r="I366" s="80"/>
      <c r="J366" s="80"/>
    </row>
    <row r="367" spans="1:10" x14ac:dyDescent="0.2">
      <c r="A367" s="80"/>
      <c r="B367" s="80"/>
      <c r="C367" s="80"/>
      <c r="D367" s="80"/>
      <c r="E367" s="80"/>
      <c r="F367" s="80"/>
      <c r="G367" s="80"/>
      <c r="H367" s="80"/>
      <c r="I367" s="80"/>
      <c r="J367" s="80"/>
    </row>
    <row r="368" spans="1:10" x14ac:dyDescent="0.2">
      <c r="A368" s="80"/>
      <c r="B368" s="80"/>
      <c r="C368" s="80"/>
      <c r="D368" s="80"/>
      <c r="E368" s="80"/>
      <c r="F368" s="80"/>
      <c r="G368" s="80"/>
      <c r="H368" s="80"/>
      <c r="I368" s="80"/>
      <c r="J368" s="80"/>
    </row>
    <row r="369" spans="1:10" x14ac:dyDescent="0.2">
      <c r="A369" s="80"/>
      <c r="B369" s="80"/>
      <c r="C369" s="80"/>
      <c r="D369" s="80"/>
      <c r="E369" s="80"/>
      <c r="F369" s="80"/>
      <c r="G369" s="80"/>
      <c r="H369" s="80"/>
      <c r="I369" s="80"/>
      <c r="J369" s="80"/>
    </row>
    <row r="370" spans="1:10" x14ac:dyDescent="0.2">
      <c r="A370" s="80"/>
      <c r="B370" s="80"/>
      <c r="C370" s="80"/>
      <c r="D370" s="80"/>
      <c r="E370" s="80"/>
      <c r="F370" s="80"/>
      <c r="G370" s="80"/>
      <c r="H370" s="80"/>
      <c r="I370" s="80"/>
      <c r="J370" s="80"/>
    </row>
    <row r="371" spans="1:10" x14ac:dyDescent="0.2">
      <c r="A371" s="80"/>
      <c r="B371" s="80"/>
      <c r="C371" s="80"/>
      <c r="D371" s="80"/>
      <c r="E371" s="80"/>
      <c r="F371" s="80"/>
      <c r="G371" s="80"/>
      <c r="H371" s="80"/>
      <c r="I371" s="80"/>
      <c r="J371" s="80"/>
    </row>
    <row r="372" spans="1:10" x14ac:dyDescent="0.2">
      <c r="A372" s="80"/>
      <c r="B372" s="80"/>
      <c r="C372" s="80"/>
      <c r="D372" s="80"/>
      <c r="E372" s="80"/>
      <c r="F372" s="80"/>
      <c r="G372" s="80"/>
      <c r="H372" s="80"/>
      <c r="I372" s="80"/>
      <c r="J372" s="80"/>
    </row>
    <row r="373" spans="1:10" x14ac:dyDescent="0.2">
      <c r="A373" s="80"/>
      <c r="B373" s="80"/>
      <c r="C373" s="80"/>
      <c r="D373" s="80"/>
      <c r="E373" s="80"/>
      <c r="F373" s="80"/>
      <c r="G373" s="80"/>
      <c r="H373" s="80"/>
      <c r="I373" s="80"/>
      <c r="J373" s="80"/>
    </row>
    <row r="374" spans="1:10" x14ac:dyDescent="0.2">
      <c r="A374" s="80"/>
      <c r="B374" s="80"/>
      <c r="C374" s="80"/>
      <c r="D374" s="80"/>
      <c r="E374" s="80"/>
      <c r="F374" s="80"/>
      <c r="G374" s="80"/>
      <c r="H374" s="80"/>
      <c r="I374" s="80"/>
      <c r="J374" s="80"/>
    </row>
    <row r="375" spans="1:10" x14ac:dyDescent="0.2">
      <c r="A375" s="80"/>
      <c r="B375" s="80"/>
      <c r="C375" s="80"/>
      <c r="D375" s="80"/>
      <c r="E375" s="80"/>
      <c r="F375" s="80"/>
      <c r="G375" s="80"/>
      <c r="H375" s="80"/>
      <c r="I375" s="80"/>
      <c r="J375" s="80"/>
    </row>
    <row r="376" spans="1:10" x14ac:dyDescent="0.2">
      <c r="A376" s="80"/>
      <c r="B376" s="80"/>
      <c r="C376" s="80"/>
      <c r="D376" s="80"/>
      <c r="E376" s="80"/>
      <c r="F376" s="80"/>
      <c r="G376" s="80"/>
      <c r="H376" s="80"/>
      <c r="I376" s="80"/>
      <c r="J376" s="80"/>
    </row>
    <row r="377" spans="1:10" x14ac:dyDescent="0.2">
      <c r="A377" s="80"/>
      <c r="B377" s="80"/>
      <c r="C377" s="80"/>
      <c r="D377" s="80"/>
      <c r="E377" s="80"/>
      <c r="F377" s="80"/>
      <c r="G377" s="80"/>
      <c r="H377" s="80"/>
      <c r="I377" s="80"/>
      <c r="J377" s="80"/>
    </row>
    <row r="378" spans="1:10" x14ac:dyDescent="0.2">
      <c r="A378" s="80"/>
      <c r="B378" s="80"/>
      <c r="C378" s="80"/>
      <c r="D378" s="80"/>
      <c r="E378" s="80"/>
      <c r="F378" s="80"/>
      <c r="G378" s="80"/>
      <c r="H378" s="80"/>
      <c r="I378" s="80"/>
      <c r="J378" s="80"/>
    </row>
    <row r="379" spans="1:10" x14ac:dyDescent="0.2">
      <c r="A379" s="80"/>
      <c r="B379" s="80"/>
      <c r="C379" s="80"/>
      <c r="D379" s="80"/>
      <c r="E379" s="80"/>
      <c r="F379" s="80"/>
      <c r="G379" s="80"/>
      <c r="H379" s="80"/>
      <c r="I379" s="80"/>
      <c r="J379" s="80"/>
    </row>
    <row r="380" spans="1:10" x14ac:dyDescent="0.2">
      <c r="A380" s="80"/>
      <c r="B380" s="80"/>
      <c r="C380" s="80"/>
      <c r="D380" s="80"/>
      <c r="E380" s="80"/>
      <c r="F380" s="80"/>
      <c r="G380" s="80"/>
      <c r="H380" s="80"/>
      <c r="I380" s="80"/>
      <c r="J380" s="80"/>
    </row>
    <row r="381" spans="1:10" x14ac:dyDescent="0.2">
      <c r="A381" s="80"/>
      <c r="B381" s="80"/>
      <c r="C381" s="80"/>
      <c r="D381" s="80"/>
      <c r="E381" s="80"/>
      <c r="F381" s="80"/>
      <c r="G381" s="80"/>
      <c r="H381" s="80"/>
      <c r="I381" s="80"/>
      <c r="J381" s="80"/>
    </row>
    <row r="382" spans="1:10" x14ac:dyDescent="0.2">
      <c r="A382" s="80"/>
      <c r="B382" s="80"/>
      <c r="C382" s="80"/>
      <c r="D382" s="80"/>
      <c r="E382" s="80"/>
      <c r="F382" s="80"/>
      <c r="G382" s="80"/>
      <c r="H382" s="80"/>
      <c r="I382" s="80"/>
      <c r="J382" s="80"/>
    </row>
    <row r="383" spans="1:10" x14ac:dyDescent="0.2">
      <c r="A383" s="80"/>
      <c r="B383" s="80"/>
      <c r="C383" s="80"/>
      <c r="D383" s="80"/>
      <c r="E383" s="80"/>
      <c r="F383" s="80"/>
      <c r="G383" s="80"/>
      <c r="H383" s="80"/>
      <c r="I383" s="80"/>
      <c r="J383" s="80"/>
    </row>
    <row r="384" spans="1:10" x14ac:dyDescent="0.2">
      <c r="A384" s="80"/>
      <c r="B384" s="80"/>
      <c r="C384" s="80"/>
      <c r="D384" s="80"/>
      <c r="E384" s="80"/>
      <c r="F384" s="80"/>
      <c r="G384" s="80"/>
      <c r="H384" s="80"/>
      <c r="I384" s="80"/>
      <c r="J384" s="80"/>
    </row>
    <row r="385" spans="1:10" x14ac:dyDescent="0.2">
      <c r="A385" s="80"/>
      <c r="B385" s="80"/>
      <c r="C385" s="80"/>
      <c r="D385" s="80"/>
      <c r="E385" s="80"/>
      <c r="F385" s="80"/>
      <c r="G385" s="80"/>
      <c r="H385" s="80"/>
      <c r="I385" s="80"/>
      <c r="J385" s="80"/>
    </row>
    <row r="386" spans="1:10" x14ac:dyDescent="0.2">
      <c r="A386" s="80"/>
      <c r="B386" s="80"/>
      <c r="C386" s="80"/>
      <c r="D386" s="80"/>
      <c r="E386" s="80"/>
      <c r="F386" s="80"/>
      <c r="G386" s="80"/>
      <c r="H386" s="80"/>
      <c r="I386" s="80"/>
      <c r="J386" s="80"/>
    </row>
    <row r="387" spans="1:10" x14ac:dyDescent="0.2">
      <c r="A387" s="80"/>
      <c r="B387" s="80"/>
      <c r="C387" s="80"/>
      <c r="D387" s="80"/>
      <c r="E387" s="80"/>
      <c r="F387" s="80"/>
      <c r="G387" s="80"/>
      <c r="H387" s="80"/>
      <c r="I387" s="80"/>
      <c r="J387" s="80"/>
    </row>
    <row r="388" spans="1:10" x14ac:dyDescent="0.2">
      <c r="A388" s="80"/>
      <c r="B388" s="80"/>
      <c r="C388" s="80"/>
      <c r="D388" s="80"/>
      <c r="E388" s="80"/>
      <c r="F388" s="80"/>
      <c r="G388" s="80"/>
      <c r="H388" s="80"/>
      <c r="I388" s="80"/>
      <c r="J388" s="80"/>
    </row>
    <row r="389" spans="1:10" x14ac:dyDescent="0.2">
      <c r="A389" s="80"/>
      <c r="B389" s="80"/>
      <c r="C389" s="80"/>
      <c r="D389" s="80"/>
      <c r="E389" s="80"/>
      <c r="F389" s="80"/>
      <c r="G389" s="80"/>
      <c r="H389" s="80"/>
      <c r="I389" s="80"/>
      <c r="J389" s="80"/>
    </row>
    <row r="390" spans="1:10" x14ac:dyDescent="0.2">
      <c r="A390" s="80"/>
      <c r="B390" s="80"/>
      <c r="C390" s="80"/>
      <c r="D390" s="80"/>
      <c r="E390" s="80"/>
      <c r="F390" s="80"/>
      <c r="G390" s="80"/>
      <c r="H390" s="80"/>
      <c r="I390" s="80"/>
      <c r="J390" s="80"/>
    </row>
    <row r="391" spans="1:10" x14ac:dyDescent="0.2">
      <c r="A391" s="80"/>
      <c r="B391" s="80"/>
      <c r="C391" s="80"/>
      <c r="D391" s="80"/>
      <c r="E391" s="80"/>
      <c r="F391" s="80"/>
      <c r="G391" s="80"/>
      <c r="H391" s="80"/>
      <c r="I391" s="80"/>
      <c r="J391" s="80"/>
    </row>
    <row r="392" spans="1:10" x14ac:dyDescent="0.2">
      <c r="A392" s="80"/>
      <c r="B392" s="80"/>
      <c r="C392" s="80"/>
      <c r="D392" s="80"/>
      <c r="E392" s="80"/>
      <c r="F392" s="80"/>
      <c r="G392" s="80"/>
      <c r="H392" s="80"/>
      <c r="I392" s="80"/>
      <c r="J392" s="80"/>
    </row>
    <row r="393" spans="1:10" x14ac:dyDescent="0.2">
      <c r="A393" s="80"/>
      <c r="B393" s="80"/>
      <c r="C393" s="80"/>
      <c r="D393" s="80"/>
      <c r="E393" s="80"/>
      <c r="F393" s="80"/>
      <c r="G393" s="80"/>
      <c r="H393" s="80"/>
      <c r="I393" s="80"/>
      <c r="J393" s="80"/>
    </row>
    <row r="394" spans="1:10" x14ac:dyDescent="0.2">
      <c r="A394" s="80"/>
      <c r="B394" s="80"/>
      <c r="C394" s="80"/>
      <c r="D394" s="80"/>
      <c r="E394" s="80"/>
      <c r="F394" s="80"/>
      <c r="G394" s="80"/>
      <c r="H394" s="80"/>
      <c r="I394" s="80"/>
      <c r="J394" s="80"/>
    </row>
    <row r="395" spans="1:10" x14ac:dyDescent="0.2">
      <c r="A395" s="80"/>
      <c r="B395" s="80"/>
      <c r="C395" s="80"/>
      <c r="D395" s="80"/>
      <c r="E395" s="80"/>
      <c r="F395" s="80"/>
      <c r="G395" s="80"/>
      <c r="H395" s="80"/>
      <c r="I395" s="80"/>
      <c r="J395" s="80"/>
    </row>
    <row r="396" spans="1:10" x14ac:dyDescent="0.2">
      <c r="A396" s="80"/>
      <c r="B396" s="80"/>
      <c r="C396" s="80"/>
      <c r="D396" s="80"/>
      <c r="E396" s="80"/>
      <c r="F396" s="80"/>
      <c r="G396" s="80"/>
      <c r="H396" s="80"/>
      <c r="I396" s="80"/>
      <c r="J396" s="80"/>
    </row>
    <row r="397" spans="1:10" x14ac:dyDescent="0.2">
      <c r="A397" s="80"/>
      <c r="B397" s="80"/>
      <c r="C397" s="80"/>
      <c r="D397" s="80"/>
      <c r="E397" s="80"/>
      <c r="F397" s="80"/>
      <c r="G397" s="80"/>
      <c r="H397" s="80"/>
      <c r="I397" s="80"/>
      <c r="J397" s="80"/>
    </row>
    <row r="398" spans="1:10" x14ac:dyDescent="0.2">
      <c r="A398" s="80"/>
      <c r="B398" s="80"/>
      <c r="C398" s="80"/>
      <c r="D398" s="80"/>
      <c r="E398" s="80"/>
      <c r="F398" s="80"/>
      <c r="G398" s="80"/>
      <c r="H398" s="80"/>
      <c r="I398" s="80"/>
      <c r="J398" s="80"/>
    </row>
    <row r="399" spans="1:10" x14ac:dyDescent="0.2">
      <c r="A399" s="80"/>
      <c r="B399" s="80"/>
      <c r="C399" s="80"/>
      <c r="D399" s="80"/>
      <c r="E399" s="80"/>
      <c r="F399" s="80"/>
      <c r="G399" s="80"/>
      <c r="H399" s="80"/>
      <c r="I399" s="80"/>
      <c r="J399" s="80"/>
    </row>
    <row r="400" spans="1:10" x14ac:dyDescent="0.2">
      <c r="A400" s="80"/>
      <c r="B400" s="80"/>
      <c r="C400" s="80"/>
      <c r="D400" s="80"/>
      <c r="E400" s="80"/>
      <c r="F400" s="80"/>
      <c r="G400" s="80"/>
      <c r="H400" s="80"/>
      <c r="I400" s="80"/>
      <c r="J400" s="80"/>
    </row>
    <row r="401" spans="1:10" x14ac:dyDescent="0.2">
      <c r="A401" s="80"/>
      <c r="B401" s="80"/>
      <c r="C401" s="80"/>
      <c r="D401" s="80"/>
      <c r="E401" s="80"/>
      <c r="F401" s="80"/>
      <c r="G401" s="80"/>
      <c r="H401" s="80"/>
      <c r="I401" s="80"/>
      <c r="J401" s="80"/>
    </row>
    <row r="402" spans="1:10" x14ac:dyDescent="0.2">
      <c r="A402" s="80"/>
      <c r="B402" s="80"/>
      <c r="C402" s="80"/>
      <c r="D402" s="80"/>
      <c r="E402" s="80"/>
      <c r="F402" s="80"/>
      <c r="G402" s="80"/>
      <c r="H402" s="80"/>
      <c r="I402" s="80"/>
      <c r="J402" s="80"/>
    </row>
    <row r="403" spans="1:10" x14ac:dyDescent="0.2">
      <c r="A403" s="80"/>
      <c r="B403" s="80"/>
      <c r="C403" s="80"/>
      <c r="D403" s="80"/>
      <c r="E403" s="80"/>
      <c r="F403" s="80"/>
      <c r="G403" s="80"/>
      <c r="H403" s="80"/>
      <c r="I403" s="80"/>
      <c r="J403" s="80"/>
    </row>
    <row r="404" spans="1:10" x14ac:dyDescent="0.2">
      <c r="A404" s="80"/>
      <c r="B404" s="80"/>
      <c r="C404" s="80"/>
      <c r="D404" s="80"/>
      <c r="E404" s="80"/>
      <c r="F404" s="80"/>
      <c r="G404" s="80"/>
      <c r="H404" s="80"/>
      <c r="I404" s="80"/>
      <c r="J404" s="80"/>
    </row>
    <row r="405" spans="1:10" x14ac:dyDescent="0.2">
      <c r="A405" s="80"/>
      <c r="B405" s="80"/>
      <c r="C405" s="80"/>
      <c r="D405" s="80"/>
      <c r="E405" s="80"/>
      <c r="F405" s="80"/>
      <c r="G405" s="80"/>
      <c r="H405" s="80"/>
      <c r="I405" s="80"/>
      <c r="J405" s="80"/>
    </row>
    <row r="406" spans="1:10" x14ac:dyDescent="0.2">
      <c r="A406" s="80"/>
      <c r="B406" s="80"/>
      <c r="C406" s="80"/>
      <c r="D406" s="80"/>
      <c r="E406" s="80"/>
      <c r="F406" s="80"/>
      <c r="G406" s="80"/>
      <c r="H406" s="80"/>
      <c r="I406" s="80"/>
      <c r="J406" s="80"/>
    </row>
    <row r="407" spans="1:10" x14ac:dyDescent="0.2">
      <c r="A407" s="80"/>
      <c r="B407" s="80"/>
      <c r="C407" s="80"/>
      <c r="D407" s="80"/>
      <c r="E407" s="80"/>
      <c r="F407" s="80"/>
      <c r="G407" s="80"/>
      <c r="H407" s="80"/>
      <c r="I407" s="80"/>
      <c r="J407" s="80"/>
    </row>
    <row r="408" spans="1:10" x14ac:dyDescent="0.2">
      <c r="A408" s="80"/>
      <c r="B408" s="80"/>
      <c r="C408" s="80"/>
      <c r="D408" s="80"/>
      <c r="E408" s="80"/>
      <c r="F408" s="80"/>
      <c r="G408" s="80"/>
      <c r="H408" s="80"/>
      <c r="I408" s="80"/>
      <c r="J408" s="80"/>
    </row>
    <row r="409" spans="1:10" x14ac:dyDescent="0.2">
      <c r="A409" s="80"/>
      <c r="B409" s="80"/>
      <c r="C409" s="80"/>
      <c r="D409" s="80"/>
      <c r="E409" s="80"/>
      <c r="F409" s="80"/>
      <c r="G409" s="80"/>
      <c r="H409" s="80"/>
      <c r="I409" s="80"/>
      <c r="J409" s="80"/>
    </row>
    <row r="410" spans="1:10" x14ac:dyDescent="0.2">
      <c r="A410" s="80"/>
      <c r="B410" s="80"/>
      <c r="C410" s="80"/>
      <c r="D410" s="80"/>
      <c r="E410" s="80"/>
      <c r="F410" s="80"/>
      <c r="G410" s="80"/>
      <c r="H410" s="80"/>
      <c r="I410" s="80"/>
      <c r="J410" s="80"/>
    </row>
    <row r="411" spans="1:10" x14ac:dyDescent="0.2">
      <c r="A411" s="80"/>
      <c r="B411" s="80"/>
      <c r="C411" s="80"/>
      <c r="D411" s="80"/>
      <c r="E411" s="80"/>
      <c r="F411" s="80"/>
      <c r="G411" s="80"/>
      <c r="H411" s="80"/>
      <c r="I411" s="80"/>
      <c r="J411" s="80"/>
    </row>
    <row r="412" spans="1:10" x14ac:dyDescent="0.2">
      <c r="A412" s="80"/>
      <c r="B412" s="80"/>
      <c r="C412" s="80"/>
      <c r="D412" s="80"/>
      <c r="E412" s="80"/>
      <c r="F412" s="80"/>
      <c r="G412" s="80"/>
      <c r="H412" s="80"/>
      <c r="I412" s="80"/>
      <c r="J412" s="80"/>
    </row>
    <row r="413" spans="1:10" x14ac:dyDescent="0.2">
      <c r="A413" s="80"/>
      <c r="B413" s="80"/>
      <c r="C413" s="80"/>
      <c r="D413" s="80"/>
      <c r="E413" s="80"/>
      <c r="F413" s="80"/>
      <c r="G413" s="80"/>
      <c r="H413" s="80"/>
      <c r="I413" s="80"/>
      <c r="J413" s="80"/>
    </row>
    <row r="414" spans="1:10" x14ac:dyDescent="0.2">
      <c r="A414" s="80"/>
      <c r="B414" s="80"/>
      <c r="C414" s="80"/>
      <c r="D414" s="80"/>
      <c r="E414" s="80"/>
      <c r="F414" s="80"/>
      <c r="G414" s="80"/>
      <c r="H414" s="80"/>
      <c r="I414" s="80"/>
      <c r="J414" s="80"/>
    </row>
    <row r="415" spans="1:10" x14ac:dyDescent="0.2">
      <c r="A415" s="80"/>
      <c r="B415" s="80"/>
      <c r="C415" s="80"/>
      <c r="D415" s="80"/>
      <c r="E415" s="80"/>
      <c r="F415" s="80"/>
      <c r="G415" s="80"/>
      <c r="H415" s="80"/>
      <c r="I415" s="80"/>
      <c r="J415" s="80"/>
    </row>
    <row r="416" spans="1:10" x14ac:dyDescent="0.2">
      <c r="A416" s="80"/>
      <c r="B416" s="80"/>
      <c r="C416" s="80"/>
      <c r="D416" s="80"/>
      <c r="E416" s="80"/>
      <c r="F416" s="80"/>
      <c r="G416" s="80"/>
      <c r="H416" s="80"/>
      <c r="I416" s="80"/>
      <c r="J416" s="80"/>
    </row>
    <row r="417" spans="1:10" x14ac:dyDescent="0.2">
      <c r="A417" s="80"/>
      <c r="B417" s="80"/>
      <c r="C417" s="80"/>
      <c r="D417" s="80"/>
      <c r="E417" s="80"/>
      <c r="F417" s="80"/>
      <c r="G417" s="80"/>
      <c r="H417" s="80"/>
      <c r="I417" s="80"/>
      <c r="J417" s="80"/>
    </row>
    <row r="418" spans="1:10" x14ac:dyDescent="0.2">
      <c r="A418" s="80"/>
      <c r="B418" s="80"/>
      <c r="C418" s="80"/>
      <c r="D418" s="80"/>
      <c r="E418" s="80"/>
      <c r="F418" s="80"/>
      <c r="G418" s="80"/>
      <c r="H418" s="80"/>
      <c r="I418" s="80"/>
      <c r="J418" s="80"/>
    </row>
    <row r="419" spans="1:10" x14ac:dyDescent="0.2">
      <c r="A419" s="80"/>
      <c r="B419" s="80"/>
      <c r="C419" s="80"/>
      <c r="D419" s="80"/>
      <c r="E419" s="80"/>
      <c r="F419" s="80"/>
      <c r="G419" s="80"/>
      <c r="H419" s="80"/>
      <c r="I419" s="80"/>
      <c r="J419" s="80"/>
    </row>
    <row r="420" spans="1:10" x14ac:dyDescent="0.2">
      <c r="A420" s="80"/>
      <c r="B420" s="80"/>
      <c r="C420" s="80"/>
      <c r="D420" s="80"/>
      <c r="E420" s="80"/>
      <c r="F420" s="80"/>
      <c r="G420" s="80"/>
      <c r="H420" s="80"/>
      <c r="I420" s="80"/>
      <c r="J420" s="80"/>
    </row>
    <row r="421" spans="1:10" x14ac:dyDescent="0.2">
      <c r="A421" s="80"/>
      <c r="B421" s="80"/>
      <c r="C421" s="80"/>
      <c r="D421" s="80"/>
      <c r="E421" s="80"/>
      <c r="F421" s="80"/>
      <c r="G421" s="80"/>
      <c r="H421" s="80"/>
      <c r="I421" s="80"/>
      <c r="J421" s="80"/>
    </row>
    <row r="422" spans="1:10" x14ac:dyDescent="0.2">
      <c r="A422" s="80"/>
      <c r="B422" s="80"/>
      <c r="C422" s="80"/>
      <c r="D422" s="80"/>
      <c r="E422" s="80"/>
      <c r="F422" s="80"/>
      <c r="G422" s="80"/>
      <c r="H422" s="80"/>
      <c r="I422" s="80"/>
      <c r="J422" s="80"/>
    </row>
    <row r="423" spans="1:10" x14ac:dyDescent="0.2">
      <c r="A423" s="80"/>
      <c r="B423" s="80"/>
      <c r="C423" s="80"/>
      <c r="D423" s="80"/>
      <c r="E423" s="80"/>
      <c r="F423" s="80"/>
      <c r="G423" s="80"/>
      <c r="H423" s="80"/>
      <c r="I423" s="80"/>
      <c r="J423" s="80"/>
    </row>
    <row r="424" spans="1:10" x14ac:dyDescent="0.2">
      <c r="A424" s="80"/>
      <c r="B424" s="80"/>
      <c r="C424" s="80"/>
      <c r="D424" s="80"/>
      <c r="E424" s="80"/>
      <c r="F424" s="80"/>
      <c r="G424" s="80"/>
      <c r="H424" s="80"/>
      <c r="I424" s="80"/>
      <c r="J424" s="80"/>
    </row>
    <row r="425" spans="1:10" x14ac:dyDescent="0.2">
      <c r="A425" s="80"/>
      <c r="B425" s="80"/>
      <c r="C425" s="80"/>
      <c r="D425" s="80"/>
      <c r="E425" s="80"/>
      <c r="F425" s="80"/>
      <c r="G425" s="80"/>
      <c r="H425" s="80"/>
      <c r="I425" s="80"/>
      <c r="J425" s="80"/>
    </row>
    <row r="426" spans="1:10" x14ac:dyDescent="0.2">
      <c r="A426" s="80"/>
      <c r="B426" s="80"/>
      <c r="C426" s="80"/>
      <c r="D426" s="80"/>
      <c r="E426" s="80"/>
      <c r="F426" s="80"/>
      <c r="G426" s="80"/>
      <c r="H426" s="80"/>
      <c r="I426" s="80"/>
      <c r="J426" s="80"/>
    </row>
    <row r="427" spans="1:10" x14ac:dyDescent="0.2">
      <c r="A427" s="80"/>
      <c r="B427" s="80"/>
      <c r="C427" s="80"/>
      <c r="D427" s="80"/>
      <c r="E427" s="80"/>
      <c r="F427" s="80"/>
      <c r="G427" s="80"/>
      <c r="H427" s="80"/>
      <c r="I427" s="80"/>
      <c r="J427" s="80"/>
    </row>
    <row r="428" spans="1:10" x14ac:dyDescent="0.2">
      <c r="A428" s="80"/>
      <c r="B428" s="80"/>
      <c r="C428" s="80"/>
      <c r="D428" s="80"/>
      <c r="E428" s="80"/>
      <c r="F428" s="80"/>
      <c r="G428" s="80"/>
      <c r="H428" s="80"/>
      <c r="I428" s="80"/>
      <c r="J428" s="80"/>
    </row>
    <row r="429" spans="1:10" x14ac:dyDescent="0.2">
      <c r="A429" s="80"/>
      <c r="B429" s="80"/>
      <c r="C429" s="80"/>
      <c r="D429" s="80"/>
      <c r="E429" s="80"/>
      <c r="F429" s="80"/>
      <c r="G429" s="80"/>
      <c r="H429" s="80"/>
      <c r="I429" s="80"/>
      <c r="J429" s="80"/>
    </row>
    <row r="430" spans="1:10" x14ac:dyDescent="0.2">
      <c r="A430" s="80"/>
      <c r="B430" s="80"/>
      <c r="C430" s="80"/>
      <c r="D430" s="80"/>
      <c r="E430" s="80"/>
      <c r="F430" s="80"/>
      <c r="G430" s="80"/>
      <c r="H430" s="80"/>
      <c r="I430" s="80"/>
      <c r="J430" s="80"/>
    </row>
    <row r="431" spans="1:10" x14ac:dyDescent="0.2">
      <c r="A431" s="80"/>
      <c r="B431" s="80"/>
      <c r="C431" s="80"/>
      <c r="D431" s="80"/>
      <c r="E431" s="80"/>
      <c r="F431" s="80"/>
      <c r="G431" s="80"/>
      <c r="H431" s="80"/>
      <c r="I431" s="80"/>
      <c r="J431" s="80"/>
    </row>
    <row r="432" spans="1:10" x14ac:dyDescent="0.2">
      <c r="A432" s="80"/>
      <c r="B432" s="80"/>
      <c r="C432" s="80"/>
      <c r="D432" s="80"/>
      <c r="E432" s="80"/>
      <c r="F432" s="80"/>
      <c r="G432" s="80"/>
      <c r="H432" s="80"/>
      <c r="I432" s="80"/>
      <c r="J432" s="80"/>
    </row>
    <row r="433" spans="1:10" x14ac:dyDescent="0.2">
      <c r="A433" s="80"/>
      <c r="B433" s="80"/>
      <c r="C433" s="80"/>
      <c r="D433" s="80"/>
      <c r="E433" s="80"/>
      <c r="F433" s="80"/>
      <c r="G433" s="80"/>
      <c r="H433" s="80"/>
      <c r="I433" s="80"/>
      <c r="J433" s="80"/>
    </row>
    <row r="434" spans="1:10" x14ac:dyDescent="0.2">
      <c r="A434" s="80"/>
      <c r="B434" s="80"/>
      <c r="C434" s="80"/>
      <c r="D434" s="80"/>
      <c r="E434" s="80"/>
      <c r="F434" s="80"/>
      <c r="G434" s="80"/>
      <c r="H434" s="80"/>
      <c r="I434" s="80"/>
      <c r="J434" s="80"/>
    </row>
    <row r="435" spans="1:10" x14ac:dyDescent="0.2">
      <c r="A435" s="80"/>
      <c r="B435" s="80"/>
      <c r="C435" s="80"/>
      <c r="D435" s="80"/>
      <c r="E435" s="80"/>
      <c r="F435" s="80"/>
      <c r="G435" s="80"/>
      <c r="H435" s="80"/>
      <c r="I435" s="80"/>
      <c r="J435" s="80"/>
    </row>
    <row r="436" spans="1:10" x14ac:dyDescent="0.2">
      <c r="A436" s="80"/>
      <c r="B436" s="80"/>
      <c r="C436" s="80"/>
      <c r="D436" s="80"/>
      <c r="E436" s="80"/>
      <c r="F436" s="80"/>
      <c r="G436" s="80"/>
      <c r="H436" s="80"/>
      <c r="I436" s="80"/>
      <c r="J436" s="80"/>
    </row>
    <row r="437" spans="1:10" x14ac:dyDescent="0.2">
      <c r="A437" s="80"/>
      <c r="B437" s="80"/>
      <c r="C437" s="80"/>
      <c r="D437" s="80"/>
      <c r="E437" s="80"/>
      <c r="F437" s="80"/>
      <c r="G437" s="80"/>
      <c r="H437" s="80"/>
      <c r="I437" s="80"/>
      <c r="J437" s="80"/>
    </row>
    <row r="438" spans="1:10" x14ac:dyDescent="0.2">
      <c r="A438" s="80"/>
      <c r="B438" s="80"/>
      <c r="C438" s="80"/>
      <c r="D438" s="80"/>
      <c r="E438" s="80"/>
      <c r="F438" s="80"/>
      <c r="G438" s="80"/>
      <c r="H438" s="80"/>
      <c r="I438" s="80"/>
      <c r="J438" s="80"/>
    </row>
    <row r="439" spans="1:10" x14ac:dyDescent="0.2">
      <c r="A439" s="80"/>
      <c r="B439" s="80"/>
      <c r="C439" s="80"/>
      <c r="D439" s="80"/>
      <c r="E439" s="80"/>
      <c r="F439" s="80"/>
      <c r="G439" s="80"/>
      <c r="H439" s="80"/>
      <c r="I439" s="80"/>
      <c r="J439" s="80"/>
    </row>
    <row r="440" spans="1:10" x14ac:dyDescent="0.2">
      <c r="A440" s="80"/>
      <c r="B440" s="80"/>
      <c r="C440" s="80"/>
      <c r="D440" s="80"/>
      <c r="E440" s="80"/>
      <c r="F440" s="80"/>
      <c r="G440" s="80"/>
      <c r="H440" s="80"/>
      <c r="I440" s="80"/>
      <c r="J440" s="80"/>
    </row>
    <row r="441" spans="1:10" x14ac:dyDescent="0.2">
      <c r="A441" s="80"/>
      <c r="B441" s="80"/>
      <c r="C441" s="80"/>
      <c r="D441" s="80"/>
      <c r="E441" s="80"/>
      <c r="F441" s="80"/>
      <c r="G441" s="80"/>
      <c r="H441" s="80"/>
      <c r="I441" s="80"/>
      <c r="J441" s="80"/>
    </row>
    <row r="442" spans="1:10" x14ac:dyDescent="0.2">
      <c r="A442" s="80"/>
      <c r="B442" s="80"/>
      <c r="C442" s="80"/>
      <c r="D442" s="80"/>
      <c r="E442" s="80"/>
      <c r="F442" s="80"/>
      <c r="G442" s="80"/>
      <c r="H442" s="80"/>
      <c r="I442" s="80"/>
      <c r="J442" s="80"/>
    </row>
    <row r="443" spans="1:10" x14ac:dyDescent="0.2">
      <c r="A443" s="80"/>
      <c r="B443" s="80"/>
      <c r="C443" s="80"/>
      <c r="D443" s="80"/>
      <c r="E443" s="80"/>
      <c r="F443" s="80"/>
      <c r="G443" s="80"/>
      <c r="H443" s="80"/>
      <c r="I443" s="80"/>
      <c r="J443" s="80"/>
    </row>
    <row r="444" spans="1:10" x14ac:dyDescent="0.2">
      <c r="A444" s="80"/>
      <c r="B444" s="80"/>
      <c r="C444" s="80"/>
      <c r="D444" s="80"/>
      <c r="E444" s="80"/>
      <c r="F444" s="80"/>
      <c r="G444" s="80"/>
      <c r="H444" s="80"/>
      <c r="I444" s="80"/>
      <c r="J444" s="80"/>
    </row>
    <row r="445" spans="1:10" x14ac:dyDescent="0.2">
      <c r="A445" s="80"/>
      <c r="B445" s="80"/>
      <c r="C445" s="80"/>
      <c r="D445" s="80"/>
      <c r="E445" s="80"/>
      <c r="F445" s="80"/>
      <c r="G445" s="80"/>
      <c r="H445" s="80"/>
      <c r="I445" s="80"/>
      <c r="J445" s="80"/>
    </row>
    <row r="446" spans="1:10" x14ac:dyDescent="0.2">
      <c r="A446" s="80"/>
      <c r="B446" s="80"/>
      <c r="C446" s="80"/>
      <c r="D446" s="80"/>
      <c r="E446" s="80"/>
      <c r="F446" s="80"/>
      <c r="G446" s="80"/>
      <c r="H446" s="80"/>
      <c r="I446" s="80"/>
      <c r="J446" s="80"/>
    </row>
    <row r="447" spans="1:10" x14ac:dyDescent="0.2">
      <c r="A447" s="80"/>
      <c r="B447" s="80"/>
      <c r="C447" s="80"/>
      <c r="D447" s="80"/>
      <c r="E447" s="80"/>
      <c r="F447" s="80"/>
      <c r="G447" s="80"/>
      <c r="H447" s="80"/>
      <c r="I447" s="80"/>
      <c r="J447" s="80"/>
    </row>
    <row r="448" spans="1:10" x14ac:dyDescent="0.2">
      <c r="A448" s="80"/>
      <c r="B448" s="80"/>
      <c r="C448" s="80"/>
      <c r="D448" s="80"/>
      <c r="E448" s="80"/>
      <c r="F448" s="80"/>
      <c r="G448" s="80"/>
      <c r="H448" s="80"/>
      <c r="I448" s="80"/>
      <c r="J448" s="80"/>
    </row>
    <row r="449" spans="1:10" x14ac:dyDescent="0.2">
      <c r="A449" s="80"/>
      <c r="B449" s="80"/>
      <c r="C449" s="80"/>
      <c r="D449" s="80"/>
      <c r="E449" s="80"/>
      <c r="F449" s="80"/>
      <c r="G449" s="80"/>
      <c r="H449" s="80"/>
      <c r="I449" s="80"/>
      <c r="J449" s="80"/>
    </row>
    <row r="450" spans="1:10" x14ac:dyDescent="0.2">
      <c r="A450" s="80"/>
      <c r="B450" s="80"/>
      <c r="C450" s="80"/>
      <c r="D450" s="80"/>
      <c r="E450" s="80"/>
      <c r="F450" s="80"/>
      <c r="G450" s="80"/>
      <c r="H450" s="80"/>
      <c r="I450" s="80"/>
      <c r="J450" s="80"/>
    </row>
    <row r="451" spans="1:10" x14ac:dyDescent="0.2">
      <c r="A451" s="80"/>
      <c r="B451" s="80"/>
      <c r="C451" s="80"/>
      <c r="D451" s="80"/>
      <c r="E451" s="80"/>
      <c r="F451" s="80"/>
      <c r="G451" s="80"/>
      <c r="H451" s="80"/>
      <c r="I451" s="80"/>
      <c r="J451" s="80"/>
    </row>
    <row r="452" spans="1:10" x14ac:dyDescent="0.2">
      <c r="A452" s="80"/>
      <c r="B452" s="80"/>
      <c r="C452" s="80"/>
      <c r="D452" s="80"/>
      <c r="E452" s="80"/>
      <c r="F452" s="80"/>
      <c r="G452" s="80"/>
      <c r="H452" s="80"/>
      <c r="I452" s="80"/>
      <c r="J452" s="80"/>
    </row>
    <row r="453" spans="1:10" x14ac:dyDescent="0.2">
      <c r="A453" s="80"/>
      <c r="B453" s="80"/>
      <c r="C453" s="80"/>
      <c r="D453" s="80"/>
      <c r="E453" s="80"/>
      <c r="F453" s="80"/>
      <c r="G453" s="80"/>
      <c r="H453" s="80"/>
      <c r="I453" s="80"/>
      <c r="J453" s="80"/>
    </row>
    <row r="454" spans="1:10" x14ac:dyDescent="0.2">
      <c r="A454" s="80"/>
      <c r="B454" s="80"/>
      <c r="C454" s="80"/>
      <c r="D454" s="80"/>
      <c r="E454" s="80"/>
      <c r="F454" s="80"/>
      <c r="G454" s="80"/>
      <c r="H454" s="80"/>
      <c r="I454" s="80"/>
      <c r="J454" s="80"/>
    </row>
    <row r="455" spans="1:10" x14ac:dyDescent="0.2">
      <c r="A455" s="80"/>
      <c r="B455" s="80"/>
      <c r="C455" s="80"/>
      <c r="D455" s="80"/>
      <c r="E455" s="80"/>
      <c r="F455" s="80"/>
      <c r="G455" s="80"/>
      <c r="H455" s="80"/>
      <c r="I455" s="80"/>
      <c r="J455" s="80"/>
    </row>
    <row r="456" spans="1:10" x14ac:dyDescent="0.2">
      <c r="A456" s="80"/>
      <c r="B456" s="80"/>
      <c r="C456" s="80"/>
      <c r="D456" s="80"/>
      <c r="E456" s="80"/>
      <c r="F456" s="80"/>
      <c r="G456" s="80"/>
      <c r="H456" s="80"/>
      <c r="I456" s="80"/>
      <c r="J456" s="80"/>
    </row>
    <row r="457" spans="1:10" x14ac:dyDescent="0.2">
      <c r="A457" s="80"/>
      <c r="B457" s="80"/>
      <c r="C457" s="80"/>
      <c r="D457" s="80"/>
      <c r="E457" s="80"/>
      <c r="F457" s="80"/>
      <c r="G457" s="80"/>
      <c r="H457" s="80"/>
      <c r="I457" s="80"/>
      <c r="J457" s="80"/>
    </row>
    <row r="458" spans="1:10" x14ac:dyDescent="0.2">
      <c r="A458" s="80"/>
      <c r="B458" s="80"/>
      <c r="C458" s="80"/>
      <c r="D458" s="80"/>
      <c r="E458" s="80"/>
      <c r="F458" s="80"/>
      <c r="G458" s="80"/>
      <c r="H458" s="80"/>
      <c r="I458" s="80"/>
      <c r="J458" s="80"/>
    </row>
    <row r="459" spans="1:10" x14ac:dyDescent="0.2">
      <c r="A459" s="80"/>
      <c r="B459" s="80"/>
      <c r="C459" s="80"/>
      <c r="D459" s="80"/>
      <c r="E459" s="80"/>
      <c r="F459" s="80"/>
      <c r="G459" s="80"/>
      <c r="H459" s="80"/>
      <c r="I459" s="80"/>
      <c r="J459" s="80"/>
    </row>
    <row r="460" spans="1:10" x14ac:dyDescent="0.2">
      <c r="A460" s="80"/>
      <c r="B460" s="80"/>
      <c r="C460" s="80"/>
      <c r="D460" s="80"/>
      <c r="E460" s="80"/>
      <c r="F460" s="80"/>
      <c r="G460" s="80"/>
      <c r="H460" s="80"/>
      <c r="I460" s="80"/>
      <c r="J460" s="80"/>
    </row>
    <row r="461" spans="1:10" x14ac:dyDescent="0.2">
      <c r="A461" s="80"/>
      <c r="B461" s="80"/>
      <c r="C461" s="80"/>
      <c r="D461" s="80"/>
      <c r="E461" s="80"/>
      <c r="F461" s="80"/>
      <c r="G461" s="80"/>
      <c r="H461" s="80"/>
      <c r="I461" s="80"/>
      <c r="J461" s="80"/>
    </row>
    <row r="462" spans="1:10" x14ac:dyDescent="0.2">
      <c r="A462" s="80"/>
      <c r="B462" s="80"/>
      <c r="C462" s="80"/>
      <c r="D462" s="80"/>
      <c r="E462" s="80"/>
      <c r="F462" s="80"/>
      <c r="G462" s="80"/>
      <c r="H462" s="80"/>
      <c r="I462" s="80"/>
      <c r="J462" s="80"/>
    </row>
    <row r="463" spans="1:10" x14ac:dyDescent="0.2">
      <c r="A463" s="80"/>
      <c r="B463" s="80"/>
      <c r="C463" s="80"/>
      <c r="D463" s="80"/>
      <c r="E463" s="80"/>
      <c r="F463" s="80"/>
      <c r="G463" s="80"/>
      <c r="H463" s="80"/>
      <c r="I463" s="80"/>
      <c r="J463" s="80"/>
    </row>
    <row r="464" spans="1:10" x14ac:dyDescent="0.2">
      <c r="A464" s="80"/>
      <c r="B464" s="80"/>
      <c r="C464" s="80"/>
      <c r="D464" s="80"/>
      <c r="E464" s="80"/>
      <c r="F464" s="80"/>
      <c r="G464" s="80"/>
      <c r="H464" s="80"/>
      <c r="I464" s="80"/>
      <c r="J464" s="80"/>
    </row>
    <row r="465" spans="1:10" x14ac:dyDescent="0.2">
      <c r="A465" s="80"/>
      <c r="B465" s="80"/>
      <c r="C465" s="80"/>
      <c r="D465" s="80"/>
      <c r="E465" s="80"/>
      <c r="F465" s="80"/>
      <c r="G465" s="80"/>
      <c r="H465" s="80"/>
      <c r="I465" s="80"/>
      <c r="J465" s="80"/>
    </row>
    <row r="466" spans="1:10" x14ac:dyDescent="0.2">
      <c r="A466" s="80"/>
      <c r="B466" s="80"/>
      <c r="C466" s="80"/>
      <c r="D466" s="80"/>
      <c r="E466" s="80"/>
      <c r="F466" s="80"/>
      <c r="G466" s="80"/>
      <c r="H466" s="80"/>
      <c r="I466" s="80"/>
      <c r="J466" s="80"/>
    </row>
    <row r="467" spans="1:10" x14ac:dyDescent="0.2">
      <c r="A467" s="80"/>
      <c r="B467" s="80"/>
      <c r="C467" s="80"/>
      <c r="D467" s="80"/>
      <c r="E467" s="80"/>
      <c r="F467" s="80"/>
      <c r="G467" s="80"/>
      <c r="H467" s="80"/>
      <c r="I467" s="80"/>
      <c r="J467" s="80"/>
    </row>
    <row r="468" spans="1:10" x14ac:dyDescent="0.2">
      <c r="A468" s="80"/>
      <c r="B468" s="80"/>
      <c r="C468" s="80"/>
      <c r="D468" s="80"/>
      <c r="E468" s="80"/>
      <c r="F468" s="80"/>
      <c r="G468" s="80"/>
      <c r="H468" s="80"/>
      <c r="I468" s="80"/>
      <c r="J468" s="80"/>
    </row>
    <row r="469" spans="1:10" x14ac:dyDescent="0.2">
      <c r="A469" s="80"/>
      <c r="B469" s="80"/>
      <c r="C469" s="80"/>
      <c r="D469" s="80"/>
      <c r="E469" s="80"/>
      <c r="F469" s="80"/>
      <c r="G469" s="80"/>
      <c r="H469" s="80"/>
      <c r="I469" s="80"/>
      <c r="J469" s="80"/>
    </row>
    <row r="470" spans="1:10" x14ac:dyDescent="0.2">
      <c r="A470" s="80"/>
      <c r="B470" s="80"/>
      <c r="C470" s="80"/>
      <c r="D470" s="80"/>
      <c r="E470" s="80"/>
      <c r="F470" s="80"/>
      <c r="G470" s="80"/>
      <c r="H470" s="80"/>
      <c r="I470" s="80"/>
      <c r="J470" s="80"/>
    </row>
    <row r="471" spans="1:10" x14ac:dyDescent="0.2">
      <c r="A471" s="80"/>
      <c r="B471" s="80"/>
      <c r="C471" s="80"/>
      <c r="D471" s="80"/>
      <c r="E471" s="80"/>
      <c r="F471" s="80"/>
      <c r="G471" s="80"/>
      <c r="H471" s="80"/>
      <c r="I471" s="80"/>
      <c r="J471" s="80"/>
    </row>
    <row r="472" spans="1:10" x14ac:dyDescent="0.2">
      <c r="A472" s="80"/>
      <c r="B472" s="80"/>
      <c r="C472" s="80"/>
      <c r="D472" s="80"/>
      <c r="E472" s="80"/>
      <c r="F472" s="80"/>
      <c r="G472" s="80"/>
      <c r="H472" s="80"/>
      <c r="I472" s="80"/>
      <c r="J472" s="80"/>
    </row>
    <row r="473" spans="1:10" x14ac:dyDescent="0.2">
      <c r="A473" s="80"/>
      <c r="B473" s="80"/>
      <c r="C473" s="80"/>
      <c r="D473" s="80"/>
      <c r="E473" s="80"/>
      <c r="F473" s="80"/>
      <c r="G473" s="80"/>
      <c r="H473" s="80"/>
      <c r="I473" s="80"/>
      <c r="J473" s="80"/>
    </row>
    <row r="474" spans="1:10" x14ac:dyDescent="0.2">
      <c r="A474" s="80"/>
      <c r="B474" s="80"/>
      <c r="C474" s="80"/>
      <c r="D474" s="80"/>
      <c r="E474" s="80"/>
      <c r="F474" s="80"/>
      <c r="G474" s="80"/>
      <c r="H474" s="80"/>
      <c r="I474" s="80"/>
      <c r="J474" s="80"/>
    </row>
    <row r="475" spans="1:10" x14ac:dyDescent="0.2">
      <c r="A475" s="80"/>
      <c r="B475" s="80"/>
      <c r="C475" s="80"/>
      <c r="D475" s="80"/>
      <c r="E475" s="80"/>
      <c r="F475" s="80"/>
      <c r="G475" s="80"/>
      <c r="H475" s="80"/>
      <c r="I475" s="80"/>
      <c r="J475" s="80"/>
    </row>
    <row r="476" spans="1:10" x14ac:dyDescent="0.2">
      <c r="A476" s="80"/>
      <c r="B476" s="80"/>
      <c r="C476" s="80"/>
      <c r="D476" s="80"/>
      <c r="E476" s="80"/>
      <c r="F476" s="80"/>
      <c r="G476" s="80"/>
      <c r="H476" s="80"/>
      <c r="I476" s="80"/>
      <c r="J476" s="80"/>
    </row>
    <row r="477" spans="1:10" x14ac:dyDescent="0.2">
      <c r="A477" s="80"/>
      <c r="B477" s="80"/>
      <c r="C477" s="80"/>
      <c r="D477" s="80"/>
      <c r="E477" s="80"/>
      <c r="F477" s="80"/>
      <c r="G477" s="80"/>
      <c r="H477" s="80"/>
      <c r="I477" s="80"/>
      <c r="J477" s="80"/>
    </row>
    <row r="478" spans="1:10" x14ac:dyDescent="0.2">
      <c r="A478" s="80"/>
      <c r="B478" s="80"/>
      <c r="C478" s="80"/>
      <c r="D478" s="80"/>
      <c r="E478" s="80"/>
      <c r="F478" s="80"/>
      <c r="G478" s="80"/>
      <c r="H478" s="80"/>
      <c r="I478" s="80"/>
      <c r="J478" s="80"/>
    </row>
    <row r="479" spans="1:10" x14ac:dyDescent="0.2">
      <c r="A479" s="80"/>
      <c r="B479" s="80"/>
      <c r="C479" s="80"/>
      <c r="D479" s="80"/>
      <c r="E479" s="80"/>
      <c r="F479" s="80"/>
      <c r="G479" s="80"/>
      <c r="H479" s="80"/>
      <c r="I479" s="80"/>
      <c r="J479" s="80"/>
    </row>
    <row r="480" spans="1:10" x14ac:dyDescent="0.2">
      <c r="A480" s="80"/>
      <c r="B480" s="80"/>
      <c r="C480" s="80"/>
      <c r="D480" s="80"/>
      <c r="E480" s="80"/>
      <c r="F480" s="80"/>
      <c r="G480" s="80"/>
      <c r="H480" s="80"/>
      <c r="I480" s="80"/>
      <c r="J480" s="80"/>
    </row>
    <row r="481" spans="1:10" x14ac:dyDescent="0.2">
      <c r="A481" s="80"/>
      <c r="B481" s="80"/>
      <c r="C481" s="80"/>
      <c r="D481" s="80"/>
      <c r="E481" s="80"/>
      <c r="F481" s="80"/>
      <c r="G481" s="80"/>
      <c r="H481" s="80"/>
      <c r="I481" s="80"/>
      <c r="J481" s="80"/>
    </row>
    <row r="482" spans="1:10" x14ac:dyDescent="0.2">
      <c r="A482" s="80"/>
      <c r="B482" s="80"/>
      <c r="C482" s="80"/>
      <c r="D482" s="80"/>
      <c r="E482" s="80"/>
      <c r="F482" s="80"/>
      <c r="G482" s="80"/>
      <c r="H482" s="80"/>
      <c r="I482" s="80"/>
      <c r="J482" s="80"/>
    </row>
    <row r="483" spans="1:10" x14ac:dyDescent="0.2">
      <c r="A483" s="80"/>
      <c r="B483" s="80"/>
      <c r="C483" s="80"/>
      <c r="D483" s="80"/>
      <c r="E483" s="80"/>
      <c r="F483" s="80"/>
      <c r="G483" s="80"/>
      <c r="H483" s="80"/>
      <c r="I483" s="80"/>
      <c r="J483" s="80"/>
    </row>
    <row r="484" spans="1:10" x14ac:dyDescent="0.2">
      <c r="A484" s="80"/>
      <c r="B484" s="80"/>
      <c r="C484" s="80"/>
      <c r="D484" s="80"/>
      <c r="E484" s="80"/>
      <c r="F484" s="80"/>
      <c r="G484" s="80"/>
      <c r="H484" s="80"/>
      <c r="I484" s="80"/>
      <c r="J484" s="80"/>
    </row>
    <row r="485" spans="1:10" x14ac:dyDescent="0.2">
      <c r="A485" s="80"/>
      <c r="B485" s="80"/>
      <c r="C485" s="80"/>
      <c r="D485" s="80"/>
      <c r="E485" s="80"/>
      <c r="F485" s="80"/>
      <c r="G485" s="80"/>
      <c r="H485" s="80"/>
      <c r="I485" s="80"/>
      <c r="J485" s="80"/>
    </row>
    <row r="486" spans="1:10" x14ac:dyDescent="0.2">
      <c r="A486" s="80"/>
      <c r="B486" s="80"/>
      <c r="C486" s="80"/>
      <c r="D486" s="80"/>
      <c r="E486" s="80"/>
      <c r="F486" s="80"/>
      <c r="G486" s="80"/>
      <c r="H486" s="80"/>
      <c r="I486" s="80"/>
      <c r="J486" s="80"/>
    </row>
    <row r="487" spans="1:10" x14ac:dyDescent="0.2">
      <c r="A487" s="80"/>
      <c r="B487" s="80"/>
      <c r="C487" s="80"/>
      <c r="D487" s="80"/>
      <c r="E487" s="80"/>
      <c r="F487" s="80"/>
      <c r="G487" s="80"/>
      <c r="H487" s="80"/>
      <c r="I487" s="80"/>
      <c r="J487" s="80"/>
    </row>
    <row r="488" spans="1:10" x14ac:dyDescent="0.2">
      <c r="A488" s="80"/>
      <c r="B488" s="80"/>
      <c r="C488" s="80"/>
      <c r="D488" s="80"/>
      <c r="E488" s="80"/>
      <c r="F488" s="80"/>
      <c r="G488" s="80"/>
      <c r="H488" s="80"/>
      <c r="I488" s="80"/>
      <c r="J488" s="80"/>
    </row>
    <row r="489" spans="1:10" x14ac:dyDescent="0.2">
      <c r="A489" s="80"/>
      <c r="B489" s="80"/>
      <c r="C489" s="80"/>
      <c r="D489" s="80"/>
      <c r="E489" s="80"/>
      <c r="F489" s="80"/>
      <c r="G489" s="80"/>
      <c r="H489" s="80"/>
      <c r="I489" s="80"/>
      <c r="J489" s="80"/>
    </row>
    <row r="490" spans="1:10" x14ac:dyDescent="0.2">
      <c r="A490" s="80"/>
      <c r="B490" s="80"/>
      <c r="C490" s="80"/>
      <c r="D490" s="80"/>
      <c r="E490" s="80"/>
      <c r="F490" s="80"/>
      <c r="G490" s="80"/>
      <c r="H490" s="80"/>
      <c r="I490" s="80"/>
      <c r="J490" s="80"/>
    </row>
    <row r="491" spans="1:10" x14ac:dyDescent="0.2">
      <c r="A491" s="80"/>
      <c r="B491" s="80"/>
      <c r="C491" s="80"/>
      <c r="D491" s="80"/>
      <c r="E491" s="80"/>
      <c r="F491" s="80"/>
      <c r="G491" s="80"/>
      <c r="H491" s="80"/>
      <c r="I491" s="80"/>
      <c r="J491" s="80"/>
    </row>
    <row r="492" spans="1:10" x14ac:dyDescent="0.2">
      <c r="A492" s="80"/>
      <c r="B492" s="80"/>
      <c r="C492" s="80"/>
      <c r="D492" s="80"/>
      <c r="E492" s="80"/>
      <c r="F492" s="80"/>
      <c r="G492" s="80"/>
      <c r="H492" s="80"/>
      <c r="I492" s="80"/>
      <c r="J492" s="80"/>
    </row>
    <row r="493" spans="1:10" x14ac:dyDescent="0.2">
      <c r="A493" s="80"/>
      <c r="B493" s="80"/>
      <c r="C493" s="80"/>
      <c r="D493" s="80"/>
      <c r="E493" s="80"/>
      <c r="F493" s="80"/>
      <c r="G493" s="80"/>
      <c r="H493" s="80"/>
      <c r="I493" s="80"/>
      <c r="J493" s="80"/>
    </row>
    <row r="494" spans="1:10" x14ac:dyDescent="0.2">
      <c r="A494" s="80"/>
      <c r="B494" s="80"/>
      <c r="C494" s="80"/>
      <c r="D494" s="80"/>
      <c r="E494" s="80"/>
      <c r="F494" s="80"/>
      <c r="G494" s="80"/>
      <c r="H494" s="80"/>
      <c r="I494" s="80"/>
      <c r="J494" s="80"/>
    </row>
    <row r="495" spans="1:10" x14ac:dyDescent="0.2">
      <c r="A495" s="80"/>
      <c r="B495" s="80"/>
      <c r="C495" s="80"/>
      <c r="D495" s="80"/>
      <c r="E495" s="80"/>
      <c r="F495" s="80"/>
      <c r="G495" s="80"/>
      <c r="H495" s="80"/>
      <c r="I495" s="80"/>
      <c r="J495" s="80"/>
    </row>
    <row r="496" spans="1:10" x14ac:dyDescent="0.2">
      <c r="A496" s="80"/>
      <c r="B496" s="80"/>
      <c r="C496" s="80"/>
      <c r="D496" s="80"/>
      <c r="E496" s="80"/>
      <c r="F496" s="80"/>
      <c r="G496" s="80"/>
      <c r="H496" s="80"/>
      <c r="I496" s="80"/>
      <c r="J496" s="80"/>
    </row>
    <row r="497" spans="1:10" x14ac:dyDescent="0.2">
      <c r="A497" s="80"/>
      <c r="B497" s="80"/>
      <c r="C497" s="80"/>
      <c r="D497" s="80"/>
      <c r="E497" s="80"/>
      <c r="F497" s="80"/>
      <c r="G497" s="80"/>
      <c r="H497" s="80"/>
      <c r="I497" s="80"/>
      <c r="J497" s="80"/>
    </row>
    <row r="498" spans="1:10" x14ac:dyDescent="0.2">
      <c r="A498" s="80"/>
      <c r="B498" s="80"/>
      <c r="C498" s="80"/>
      <c r="D498" s="80"/>
      <c r="E498" s="80"/>
      <c r="F498" s="80"/>
      <c r="G498" s="80"/>
      <c r="H498" s="80"/>
      <c r="I498" s="80"/>
      <c r="J498" s="80"/>
    </row>
    <row r="499" spans="1:10" x14ac:dyDescent="0.2">
      <c r="A499" s="80"/>
      <c r="B499" s="80"/>
      <c r="C499" s="80"/>
      <c r="D499" s="80"/>
      <c r="E499" s="80"/>
      <c r="F499" s="80"/>
      <c r="G499" s="80"/>
      <c r="H499" s="80"/>
      <c r="I499" s="80"/>
      <c r="J499" s="80"/>
    </row>
    <row r="500" spans="1:10" x14ac:dyDescent="0.2">
      <c r="A500" s="80"/>
      <c r="B500" s="80"/>
      <c r="C500" s="80"/>
      <c r="D500" s="80"/>
      <c r="E500" s="80"/>
      <c r="F500" s="80"/>
      <c r="G500" s="80"/>
      <c r="H500" s="80"/>
      <c r="I500" s="80"/>
      <c r="J500" s="80"/>
    </row>
    <row r="501" spans="1:10" x14ac:dyDescent="0.2">
      <c r="A501" s="80"/>
      <c r="B501" s="80"/>
      <c r="C501" s="80"/>
      <c r="D501" s="80"/>
      <c r="E501" s="80"/>
      <c r="F501" s="80"/>
      <c r="G501" s="80"/>
      <c r="H501" s="80"/>
      <c r="I501" s="80"/>
      <c r="J501" s="80"/>
    </row>
    <row r="502" spans="1:10" x14ac:dyDescent="0.2">
      <c r="A502" s="80"/>
      <c r="B502" s="80"/>
      <c r="C502" s="80"/>
      <c r="D502" s="80"/>
      <c r="E502" s="80"/>
      <c r="F502" s="80"/>
      <c r="G502" s="80"/>
      <c r="H502" s="80"/>
      <c r="I502" s="80"/>
      <c r="J502" s="80"/>
    </row>
    <row r="503" spans="1:10" x14ac:dyDescent="0.2">
      <c r="A503" s="80"/>
      <c r="B503" s="80"/>
      <c r="C503" s="80"/>
      <c r="D503" s="80"/>
      <c r="E503" s="80"/>
      <c r="F503" s="80"/>
      <c r="G503" s="80"/>
      <c r="H503" s="80"/>
      <c r="I503" s="80"/>
      <c r="J503" s="80"/>
    </row>
    <row r="504" spans="1:10" x14ac:dyDescent="0.2">
      <c r="A504" s="80"/>
      <c r="B504" s="80"/>
      <c r="C504" s="80"/>
      <c r="D504" s="80"/>
      <c r="E504" s="80"/>
      <c r="F504" s="80"/>
      <c r="G504" s="80"/>
      <c r="H504" s="80"/>
      <c r="I504" s="80"/>
      <c r="J504" s="80"/>
    </row>
    <row r="505" spans="1:10" x14ac:dyDescent="0.2">
      <c r="A505" s="80"/>
      <c r="B505" s="80"/>
      <c r="C505" s="80"/>
      <c r="D505" s="80"/>
      <c r="E505" s="80"/>
      <c r="F505" s="80"/>
      <c r="G505" s="80"/>
      <c r="H505" s="80"/>
      <c r="I505" s="80"/>
      <c r="J505" s="80"/>
    </row>
    <row r="506" spans="1:10" x14ac:dyDescent="0.2">
      <c r="A506" s="80"/>
      <c r="B506" s="80"/>
      <c r="C506" s="80"/>
      <c r="D506" s="80"/>
      <c r="E506" s="80"/>
      <c r="F506" s="80"/>
      <c r="G506" s="80"/>
      <c r="H506" s="80"/>
      <c r="I506" s="80"/>
      <c r="J506" s="80"/>
    </row>
    <row r="507" spans="1:10" x14ac:dyDescent="0.2">
      <c r="A507" s="80"/>
      <c r="B507" s="80"/>
      <c r="C507" s="80"/>
      <c r="D507" s="80"/>
      <c r="E507" s="80"/>
      <c r="F507" s="80"/>
      <c r="G507" s="80"/>
      <c r="H507" s="80"/>
      <c r="I507" s="80"/>
      <c r="J507" s="80"/>
    </row>
    <row r="508" spans="1:10" x14ac:dyDescent="0.2">
      <c r="A508" s="80"/>
      <c r="B508" s="80"/>
      <c r="C508" s="80"/>
      <c r="D508" s="80"/>
      <c r="E508" s="80"/>
      <c r="F508" s="80"/>
      <c r="G508" s="80"/>
      <c r="H508" s="80"/>
      <c r="I508" s="80"/>
      <c r="J508" s="80"/>
    </row>
    <row r="509" spans="1:10" x14ac:dyDescent="0.2">
      <c r="A509" s="80"/>
      <c r="B509" s="80"/>
      <c r="C509" s="80"/>
      <c r="D509" s="80"/>
      <c r="E509" s="80"/>
      <c r="F509" s="80"/>
      <c r="G509" s="80"/>
      <c r="H509" s="80"/>
      <c r="I509" s="80"/>
      <c r="J509" s="80"/>
    </row>
  </sheetData>
  <mergeCells count="286">
    <mergeCell ref="E124:F124"/>
    <mergeCell ref="A108:B108"/>
    <mergeCell ref="D108:E108"/>
    <mergeCell ref="F108:G108"/>
    <mergeCell ref="G110:H110"/>
    <mergeCell ref="A112:B112"/>
    <mergeCell ref="D112:E112"/>
    <mergeCell ref="F112:G112"/>
    <mergeCell ref="G119:H119"/>
    <mergeCell ref="E122:F122"/>
    <mergeCell ref="G122:H122"/>
    <mergeCell ref="A94:C94"/>
    <mergeCell ref="F94:G94"/>
    <mergeCell ref="G97:H97"/>
    <mergeCell ref="A99:C99"/>
    <mergeCell ref="G101:H101"/>
    <mergeCell ref="A103:C103"/>
    <mergeCell ref="D103:E103"/>
    <mergeCell ref="A105:E105"/>
    <mergeCell ref="F105:H105"/>
    <mergeCell ref="F202:G202"/>
    <mergeCell ref="G203:H203"/>
    <mergeCell ref="E205:F205"/>
    <mergeCell ref="G205:H205"/>
    <mergeCell ref="E207:F207"/>
    <mergeCell ref="G207:H207"/>
    <mergeCell ref="A196:B196"/>
    <mergeCell ref="D196:E196"/>
    <mergeCell ref="F196:G196"/>
    <mergeCell ref="A197:B197"/>
    <mergeCell ref="D197:E197"/>
    <mergeCell ref="F197:G197"/>
    <mergeCell ref="G198:H198"/>
    <mergeCell ref="F200:G200"/>
    <mergeCell ref="F201:G201"/>
    <mergeCell ref="G206:H206"/>
    <mergeCell ref="A191:B191"/>
    <mergeCell ref="D191:E191"/>
    <mergeCell ref="F191:G191"/>
    <mergeCell ref="A192:B192"/>
    <mergeCell ref="D192:E192"/>
    <mergeCell ref="F192:G192"/>
    <mergeCell ref="G193:H193"/>
    <mergeCell ref="A195:B195"/>
    <mergeCell ref="D195:E195"/>
    <mergeCell ref="F195:G195"/>
    <mergeCell ref="G179:H179"/>
    <mergeCell ref="A181:C181"/>
    <mergeCell ref="A182:C182"/>
    <mergeCell ref="G183:H183"/>
    <mergeCell ref="A185:C185"/>
    <mergeCell ref="D185:E185"/>
    <mergeCell ref="A187:E187"/>
    <mergeCell ref="F187:H187"/>
    <mergeCell ref="A190:B190"/>
    <mergeCell ref="D190:E190"/>
    <mergeCell ref="F190:G190"/>
    <mergeCell ref="A172:B172"/>
    <mergeCell ref="A173:B173"/>
    <mergeCell ref="G174:H174"/>
    <mergeCell ref="A176:C176"/>
    <mergeCell ref="F176:G176"/>
    <mergeCell ref="A177:C177"/>
    <mergeCell ref="F177:G177"/>
    <mergeCell ref="A178:C178"/>
    <mergeCell ref="F178:G178"/>
    <mergeCell ref="A162:B162"/>
    <mergeCell ref="F162:G162"/>
    <mergeCell ref="G163:H163"/>
    <mergeCell ref="E165:F165"/>
    <mergeCell ref="G165:H165"/>
    <mergeCell ref="G166:H166"/>
    <mergeCell ref="E167:F167"/>
    <mergeCell ref="G167:H167"/>
    <mergeCell ref="A169:A170"/>
    <mergeCell ref="B169:B170"/>
    <mergeCell ref="C169:C170"/>
    <mergeCell ref="D169:F170"/>
    <mergeCell ref="G169:G170"/>
    <mergeCell ref="H169:H170"/>
    <mergeCell ref="A156:B156"/>
    <mergeCell ref="D156:E156"/>
    <mergeCell ref="F156:G156"/>
    <mergeCell ref="G157:H157"/>
    <mergeCell ref="A159:B159"/>
    <mergeCell ref="F159:G159"/>
    <mergeCell ref="A160:B160"/>
    <mergeCell ref="F160:G160"/>
    <mergeCell ref="A161:B161"/>
    <mergeCell ref="F161:G161"/>
    <mergeCell ref="F150:G150"/>
    <mergeCell ref="A151:B151"/>
    <mergeCell ref="D151:E151"/>
    <mergeCell ref="F151:G151"/>
    <mergeCell ref="A152:B152"/>
    <mergeCell ref="D152:E152"/>
    <mergeCell ref="F152:G152"/>
    <mergeCell ref="G153:H153"/>
    <mergeCell ref="A155:B155"/>
    <mergeCell ref="D155:E155"/>
    <mergeCell ref="F155:G155"/>
    <mergeCell ref="A150:B150"/>
    <mergeCell ref="D150:E150"/>
    <mergeCell ref="A135:C135"/>
    <mergeCell ref="F135:G135"/>
    <mergeCell ref="A136:C136"/>
    <mergeCell ref="F136:G136"/>
    <mergeCell ref="A127:A128"/>
    <mergeCell ref="B127:B128"/>
    <mergeCell ref="C127:C128"/>
    <mergeCell ref="D127:F128"/>
    <mergeCell ref="G127:G128"/>
    <mergeCell ref="A65:C65"/>
    <mergeCell ref="D65:E65"/>
    <mergeCell ref="D71:E71"/>
    <mergeCell ref="F71:G71"/>
    <mergeCell ref="G138:H138"/>
    <mergeCell ref="A140:C140"/>
    <mergeCell ref="A141:C141"/>
    <mergeCell ref="G142:H142"/>
    <mergeCell ref="A144:C144"/>
    <mergeCell ref="D144:E144"/>
    <mergeCell ref="A137:C137"/>
    <mergeCell ref="F137:G137"/>
    <mergeCell ref="A115:B115"/>
    <mergeCell ref="A116:B116"/>
    <mergeCell ref="A117:B117"/>
    <mergeCell ref="A118:B118"/>
    <mergeCell ref="D117:E117"/>
    <mergeCell ref="F117:G117"/>
    <mergeCell ref="D118:E118"/>
    <mergeCell ref="F118:G118"/>
    <mergeCell ref="G123:H123"/>
    <mergeCell ref="D115:E115"/>
    <mergeCell ref="D116:E116"/>
    <mergeCell ref="H127:H128"/>
    <mergeCell ref="A75:B75"/>
    <mergeCell ref="D75:E75"/>
    <mergeCell ref="F75:G75"/>
    <mergeCell ref="A76:B76"/>
    <mergeCell ref="D76:E76"/>
    <mergeCell ref="F76:G76"/>
    <mergeCell ref="C49:C50"/>
    <mergeCell ref="D49:F50"/>
    <mergeCell ref="F70:G70"/>
    <mergeCell ref="A72:B72"/>
    <mergeCell ref="D72:E72"/>
    <mergeCell ref="F72:G72"/>
    <mergeCell ref="G73:H73"/>
    <mergeCell ref="G54:H54"/>
    <mergeCell ref="A56:C56"/>
    <mergeCell ref="F56:G56"/>
    <mergeCell ref="A57:C57"/>
    <mergeCell ref="F57:G57"/>
    <mergeCell ref="A58:C58"/>
    <mergeCell ref="F58:G58"/>
    <mergeCell ref="G59:H59"/>
    <mergeCell ref="A61:C61"/>
    <mergeCell ref="A62:C62"/>
    <mergeCell ref="G63:H63"/>
    <mergeCell ref="A1:H1"/>
    <mergeCell ref="A2:H2"/>
    <mergeCell ref="A4:H4"/>
    <mergeCell ref="B5:H5"/>
    <mergeCell ref="A10:H10"/>
    <mergeCell ref="D114:E114"/>
    <mergeCell ref="F114:G114"/>
    <mergeCell ref="A114:B114"/>
    <mergeCell ref="A49:A50"/>
    <mergeCell ref="G49:G50"/>
    <mergeCell ref="H49:H50"/>
    <mergeCell ref="A52:B52"/>
    <mergeCell ref="A53:B53"/>
    <mergeCell ref="F113:G113"/>
    <mergeCell ref="A77:B77"/>
    <mergeCell ref="D77:E77"/>
    <mergeCell ref="F77:G77"/>
    <mergeCell ref="A67:E67"/>
    <mergeCell ref="F67:H67"/>
    <mergeCell ref="A70:B70"/>
    <mergeCell ref="D70:E70"/>
    <mergeCell ref="G84:H84"/>
    <mergeCell ref="G85:H85"/>
    <mergeCell ref="A71:B71"/>
    <mergeCell ref="C212:G212"/>
    <mergeCell ref="C213:G213"/>
    <mergeCell ref="A91:B91"/>
    <mergeCell ref="A200:B200"/>
    <mergeCell ref="A201:B201"/>
    <mergeCell ref="A202:B202"/>
    <mergeCell ref="F115:G115"/>
    <mergeCell ref="F116:G116"/>
    <mergeCell ref="F95:G95"/>
    <mergeCell ref="A96:C96"/>
    <mergeCell ref="F96:G96"/>
    <mergeCell ref="A100:C100"/>
    <mergeCell ref="G124:H124"/>
    <mergeCell ref="A113:B113"/>
    <mergeCell ref="D113:E113"/>
    <mergeCell ref="A146:E146"/>
    <mergeCell ref="F146:H146"/>
    <mergeCell ref="A149:B149"/>
    <mergeCell ref="D149:E149"/>
    <mergeCell ref="F149:G149"/>
    <mergeCell ref="A130:B130"/>
    <mergeCell ref="A131:B131"/>
    <mergeCell ref="A132:B132"/>
    <mergeCell ref="G133:H133"/>
    <mergeCell ref="G81:H81"/>
    <mergeCell ref="A78:B78"/>
    <mergeCell ref="D78:E78"/>
    <mergeCell ref="F78:G78"/>
    <mergeCell ref="A79:B79"/>
    <mergeCell ref="D79:E79"/>
    <mergeCell ref="F79:G79"/>
    <mergeCell ref="A109:B109"/>
    <mergeCell ref="D109:E109"/>
    <mergeCell ref="F109:G109"/>
    <mergeCell ref="A95:C95"/>
    <mergeCell ref="A80:B80"/>
    <mergeCell ref="D80:E80"/>
    <mergeCell ref="F80:G80"/>
    <mergeCell ref="E83:F83"/>
    <mergeCell ref="G83:H83"/>
    <mergeCell ref="E85:F85"/>
    <mergeCell ref="A87:A88"/>
    <mergeCell ref="C87:C88"/>
    <mergeCell ref="D87:F88"/>
    <mergeCell ref="G87:G88"/>
    <mergeCell ref="H87:H88"/>
    <mergeCell ref="A90:B90"/>
    <mergeCell ref="G92:H92"/>
    <mergeCell ref="D41:E41"/>
    <mergeCell ref="F41:G41"/>
    <mergeCell ref="G26:H26"/>
    <mergeCell ref="A28:C28"/>
    <mergeCell ref="D28:E28"/>
    <mergeCell ref="A30:E30"/>
    <mergeCell ref="F30:H30"/>
    <mergeCell ref="A33:B33"/>
    <mergeCell ref="D33:E33"/>
    <mergeCell ref="A34:B34"/>
    <mergeCell ref="D34:E34"/>
    <mergeCell ref="F34:G34"/>
    <mergeCell ref="F33:G33"/>
    <mergeCell ref="A20:C20"/>
    <mergeCell ref="F20:G20"/>
    <mergeCell ref="A21:C21"/>
    <mergeCell ref="F21:G21"/>
    <mergeCell ref="G22:H22"/>
    <mergeCell ref="A24:C24"/>
    <mergeCell ref="A25:C25"/>
    <mergeCell ref="A12:A13"/>
    <mergeCell ref="G12:G13"/>
    <mergeCell ref="H12:H13"/>
    <mergeCell ref="A15:B15"/>
    <mergeCell ref="A16:B16"/>
    <mergeCell ref="G17:H17"/>
    <mergeCell ref="A19:C19"/>
    <mergeCell ref="F19:G19"/>
    <mergeCell ref="C12:C13"/>
    <mergeCell ref="D12:F13"/>
    <mergeCell ref="J37:K37"/>
    <mergeCell ref="J36:K36"/>
    <mergeCell ref="J35:K35"/>
    <mergeCell ref="J34:K34"/>
    <mergeCell ref="G47:H47"/>
    <mergeCell ref="A35:B35"/>
    <mergeCell ref="A36:B36"/>
    <mergeCell ref="A37:B37"/>
    <mergeCell ref="D35:E35"/>
    <mergeCell ref="D36:E36"/>
    <mergeCell ref="D37:E37"/>
    <mergeCell ref="F35:G35"/>
    <mergeCell ref="F36:G36"/>
    <mergeCell ref="F37:G37"/>
    <mergeCell ref="G42:H42"/>
    <mergeCell ref="E45:F45"/>
    <mergeCell ref="G45:H45"/>
    <mergeCell ref="G38:H38"/>
    <mergeCell ref="A40:B40"/>
    <mergeCell ref="D40:E40"/>
    <mergeCell ref="F40:G40"/>
    <mergeCell ref="G46:H46"/>
    <mergeCell ref="E47:F47"/>
    <mergeCell ref="A41:B41"/>
  </mergeCells>
  <printOptions horizontalCentered="1"/>
  <pageMargins left="0.19685039370078741" right="0.11811023622047245" top="0.78740157480314965" bottom="0.78740157480314965" header="0.31496062992125984" footer="0.31496062992125984"/>
  <pageSetup paperSize="9" scale="87" orientation="portrait" r:id="rId1"/>
  <rowBreaks count="3" manualBreakCount="3">
    <brk id="48" max="7" man="1"/>
    <brk id="86" max="7" man="1"/>
    <brk id="194"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6"/>
  <sheetViews>
    <sheetView view="pageBreakPreview" zoomScale="115" zoomScaleNormal="100" zoomScaleSheetLayoutView="115" workbookViewId="0">
      <selection sqref="A1:Q6"/>
    </sheetView>
  </sheetViews>
  <sheetFormatPr defaultRowHeight="12.75" x14ac:dyDescent="0.2"/>
  <cols>
    <col min="1" max="1" width="4.7109375" customWidth="1"/>
    <col min="2" max="2" width="30.42578125" customWidth="1"/>
    <col min="3" max="3" width="9.7109375" customWidth="1"/>
    <col min="4" max="4" width="5.85546875" bestFit="1" customWidth="1"/>
    <col min="5" max="9" width="7.7109375" customWidth="1"/>
    <col min="10" max="13" width="8.7109375" bestFit="1" customWidth="1"/>
    <col min="14" max="16" width="7.7109375" customWidth="1"/>
    <col min="17" max="17" width="12.7109375" customWidth="1"/>
    <col min="257" max="257" width="4.7109375" customWidth="1"/>
    <col min="258" max="258" width="30.42578125" customWidth="1"/>
    <col min="259" max="259" width="9.7109375" customWidth="1"/>
    <col min="260" max="260" width="5.85546875" bestFit="1" customWidth="1"/>
    <col min="261" max="272" width="7.7109375" customWidth="1"/>
    <col min="273" max="273" width="12.7109375" customWidth="1"/>
    <col min="513" max="513" width="4.7109375" customWidth="1"/>
    <col min="514" max="514" width="30.42578125" customWidth="1"/>
    <col min="515" max="515" width="9.7109375" customWidth="1"/>
    <col min="516" max="516" width="5.85546875" bestFit="1" customWidth="1"/>
    <col min="517" max="528" width="7.7109375" customWidth="1"/>
    <col min="529" max="529" width="12.7109375" customWidth="1"/>
    <col min="769" max="769" width="4.7109375" customWidth="1"/>
    <col min="770" max="770" width="30.42578125" customWidth="1"/>
    <col min="771" max="771" width="9.7109375" customWidth="1"/>
    <col min="772" max="772" width="5.85546875" bestFit="1" customWidth="1"/>
    <col min="773" max="784" width="7.7109375" customWidth="1"/>
    <col min="785" max="785" width="12.7109375" customWidth="1"/>
    <col min="1025" max="1025" width="4.7109375" customWidth="1"/>
    <col min="1026" max="1026" width="30.42578125" customWidth="1"/>
    <col min="1027" max="1027" width="9.7109375" customWidth="1"/>
    <col min="1028" max="1028" width="5.85546875" bestFit="1" customWidth="1"/>
    <col min="1029" max="1040" width="7.7109375" customWidth="1"/>
    <col min="1041" max="1041" width="12.7109375" customWidth="1"/>
    <col min="1281" max="1281" width="4.7109375" customWidth="1"/>
    <col min="1282" max="1282" width="30.42578125" customWidth="1"/>
    <col min="1283" max="1283" width="9.7109375" customWidth="1"/>
    <col min="1284" max="1284" width="5.85546875" bestFit="1" customWidth="1"/>
    <col min="1285" max="1296" width="7.7109375" customWidth="1"/>
    <col min="1297" max="1297" width="12.7109375" customWidth="1"/>
    <col min="1537" max="1537" width="4.7109375" customWidth="1"/>
    <col min="1538" max="1538" width="30.42578125" customWidth="1"/>
    <col min="1539" max="1539" width="9.7109375" customWidth="1"/>
    <col min="1540" max="1540" width="5.85546875" bestFit="1" customWidth="1"/>
    <col min="1541" max="1552" width="7.7109375" customWidth="1"/>
    <col min="1553" max="1553" width="12.7109375" customWidth="1"/>
    <col min="1793" max="1793" width="4.7109375" customWidth="1"/>
    <col min="1794" max="1794" width="30.42578125" customWidth="1"/>
    <col min="1795" max="1795" width="9.7109375" customWidth="1"/>
    <col min="1796" max="1796" width="5.85546875" bestFit="1" customWidth="1"/>
    <col min="1797" max="1808" width="7.7109375" customWidth="1"/>
    <col min="1809" max="1809" width="12.7109375" customWidth="1"/>
    <col min="2049" max="2049" width="4.7109375" customWidth="1"/>
    <col min="2050" max="2050" width="30.42578125" customWidth="1"/>
    <col min="2051" max="2051" width="9.7109375" customWidth="1"/>
    <col min="2052" max="2052" width="5.85546875" bestFit="1" customWidth="1"/>
    <col min="2053" max="2064" width="7.7109375" customWidth="1"/>
    <col min="2065" max="2065" width="12.7109375" customWidth="1"/>
    <col min="2305" max="2305" width="4.7109375" customWidth="1"/>
    <col min="2306" max="2306" width="30.42578125" customWidth="1"/>
    <col min="2307" max="2307" width="9.7109375" customWidth="1"/>
    <col min="2308" max="2308" width="5.85546875" bestFit="1" customWidth="1"/>
    <col min="2309" max="2320" width="7.7109375" customWidth="1"/>
    <col min="2321" max="2321" width="12.7109375" customWidth="1"/>
    <col min="2561" max="2561" width="4.7109375" customWidth="1"/>
    <col min="2562" max="2562" width="30.42578125" customWidth="1"/>
    <col min="2563" max="2563" width="9.7109375" customWidth="1"/>
    <col min="2564" max="2564" width="5.85546875" bestFit="1" customWidth="1"/>
    <col min="2565" max="2576" width="7.7109375" customWidth="1"/>
    <col min="2577" max="2577" width="12.7109375" customWidth="1"/>
    <col min="2817" max="2817" width="4.7109375" customWidth="1"/>
    <col min="2818" max="2818" width="30.42578125" customWidth="1"/>
    <col min="2819" max="2819" width="9.7109375" customWidth="1"/>
    <col min="2820" max="2820" width="5.85546875" bestFit="1" customWidth="1"/>
    <col min="2821" max="2832" width="7.7109375" customWidth="1"/>
    <col min="2833" max="2833" width="12.7109375" customWidth="1"/>
    <col min="3073" max="3073" width="4.7109375" customWidth="1"/>
    <col min="3074" max="3074" width="30.42578125" customWidth="1"/>
    <col min="3075" max="3075" width="9.7109375" customWidth="1"/>
    <col min="3076" max="3076" width="5.85546875" bestFit="1" customWidth="1"/>
    <col min="3077" max="3088" width="7.7109375" customWidth="1"/>
    <col min="3089" max="3089" width="12.7109375" customWidth="1"/>
    <col min="3329" max="3329" width="4.7109375" customWidth="1"/>
    <col min="3330" max="3330" width="30.42578125" customWidth="1"/>
    <col min="3331" max="3331" width="9.7109375" customWidth="1"/>
    <col min="3332" max="3332" width="5.85546875" bestFit="1" customWidth="1"/>
    <col min="3333" max="3344" width="7.7109375" customWidth="1"/>
    <col min="3345" max="3345" width="12.7109375" customWidth="1"/>
    <col min="3585" max="3585" width="4.7109375" customWidth="1"/>
    <col min="3586" max="3586" width="30.42578125" customWidth="1"/>
    <col min="3587" max="3587" width="9.7109375" customWidth="1"/>
    <col min="3588" max="3588" width="5.85546875" bestFit="1" customWidth="1"/>
    <col min="3589" max="3600" width="7.7109375" customWidth="1"/>
    <col min="3601" max="3601" width="12.7109375" customWidth="1"/>
    <col min="3841" max="3841" width="4.7109375" customWidth="1"/>
    <col min="3842" max="3842" width="30.42578125" customWidth="1"/>
    <col min="3843" max="3843" width="9.7109375" customWidth="1"/>
    <col min="3844" max="3844" width="5.85546875" bestFit="1" customWidth="1"/>
    <col min="3845" max="3856" width="7.7109375" customWidth="1"/>
    <col min="3857" max="3857" width="12.7109375" customWidth="1"/>
    <col min="4097" max="4097" width="4.7109375" customWidth="1"/>
    <col min="4098" max="4098" width="30.42578125" customWidth="1"/>
    <col min="4099" max="4099" width="9.7109375" customWidth="1"/>
    <col min="4100" max="4100" width="5.85546875" bestFit="1" customWidth="1"/>
    <col min="4101" max="4112" width="7.7109375" customWidth="1"/>
    <col min="4113" max="4113" width="12.7109375" customWidth="1"/>
    <col min="4353" max="4353" width="4.7109375" customWidth="1"/>
    <col min="4354" max="4354" width="30.42578125" customWidth="1"/>
    <col min="4355" max="4355" width="9.7109375" customWidth="1"/>
    <col min="4356" max="4356" width="5.85546875" bestFit="1" customWidth="1"/>
    <col min="4357" max="4368" width="7.7109375" customWidth="1"/>
    <col min="4369" max="4369" width="12.7109375" customWidth="1"/>
    <col min="4609" max="4609" width="4.7109375" customWidth="1"/>
    <col min="4610" max="4610" width="30.42578125" customWidth="1"/>
    <col min="4611" max="4611" width="9.7109375" customWidth="1"/>
    <col min="4612" max="4612" width="5.85546875" bestFit="1" customWidth="1"/>
    <col min="4613" max="4624" width="7.7109375" customWidth="1"/>
    <col min="4625" max="4625" width="12.7109375" customWidth="1"/>
    <col min="4865" max="4865" width="4.7109375" customWidth="1"/>
    <col min="4866" max="4866" width="30.42578125" customWidth="1"/>
    <col min="4867" max="4867" width="9.7109375" customWidth="1"/>
    <col min="4868" max="4868" width="5.85546875" bestFit="1" customWidth="1"/>
    <col min="4869" max="4880" width="7.7109375" customWidth="1"/>
    <col min="4881" max="4881" width="12.7109375" customWidth="1"/>
    <col min="5121" max="5121" width="4.7109375" customWidth="1"/>
    <col min="5122" max="5122" width="30.42578125" customWidth="1"/>
    <col min="5123" max="5123" width="9.7109375" customWidth="1"/>
    <col min="5124" max="5124" width="5.85546875" bestFit="1" customWidth="1"/>
    <col min="5125" max="5136" width="7.7109375" customWidth="1"/>
    <col min="5137" max="5137" width="12.7109375" customWidth="1"/>
    <col min="5377" max="5377" width="4.7109375" customWidth="1"/>
    <col min="5378" max="5378" width="30.42578125" customWidth="1"/>
    <col min="5379" max="5379" width="9.7109375" customWidth="1"/>
    <col min="5380" max="5380" width="5.85546875" bestFit="1" customWidth="1"/>
    <col min="5381" max="5392" width="7.7109375" customWidth="1"/>
    <col min="5393" max="5393" width="12.7109375" customWidth="1"/>
    <col min="5633" max="5633" width="4.7109375" customWidth="1"/>
    <col min="5634" max="5634" width="30.42578125" customWidth="1"/>
    <col min="5635" max="5635" width="9.7109375" customWidth="1"/>
    <col min="5636" max="5636" width="5.85546875" bestFit="1" customWidth="1"/>
    <col min="5637" max="5648" width="7.7109375" customWidth="1"/>
    <col min="5649" max="5649" width="12.7109375" customWidth="1"/>
    <col min="5889" max="5889" width="4.7109375" customWidth="1"/>
    <col min="5890" max="5890" width="30.42578125" customWidth="1"/>
    <col min="5891" max="5891" width="9.7109375" customWidth="1"/>
    <col min="5892" max="5892" width="5.85546875" bestFit="1" customWidth="1"/>
    <col min="5893" max="5904" width="7.7109375" customWidth="1"/>
    <col min="5905" max="5905" width="12.7109375" customWidth="1"/>
    <col min="6145" max="6145" width="4.7109375" customWidth="1"/>
    <col min="6146" max="6146" width="30.42578125" customWidth="1"/>
    <col min="6147" max="6147" width="9.7109375" customWidth="1"/>
    <col min="6148" max="6148" width="5.85546875" bestFit="1" customWidth="1"/>
    <col min="6149" max="6160" width="7.7109375" customWidth="1"/>
    <col min="6161" max="6161" width="12.7109375" customWidth="1"/>
    <col min="6401" max="6401" width="4.7109375" customWidth="1"/>
    <col min="6402" max="6402" width="30.42578125" customWidth="1"/>
    <col min="6403" max="6403" width="9.7109375" customWidth="1"/>
    <col min="6404" max="6404" width="5.85546875" bestFit="1" customWidth="1"/>
    <col min="6405" max="6416" width="7.7109375" customWidth="1"/>
    <col min="6417" max="6417" width="12.7109375" customWidth="1"/>
    <col min="6657" max="6657" width="4.7109375" customWidth="1"/>
    <col min="6658" max="6658" width="30.42578125" customWidth="1"/>
    <col min="6659" max="6659" width="9.7109375" customWidth="1"/>
    <col min="6660" max="6660" width="5.85546875" bestFit="1" customWidth="1"/>
    <col min="6661" max="6672" width="7.7109375" customWidth="1"/>
    <col min="6673" max="6673" width="12.7109375" customWidth="1"/>
    <col min="6913" max="6913" width="4.7109375" customWidth="1"/>
    <col min="6914" max="6914" width="30.42578125" customWidth="1"/>
    <col min="6915" max="6915" width="9.7109375" customWidth="1"/>
    <col min="6916" max="6916" width="5.85546875" bestFit="1" customWidth="1"/>
    <col min="6917" max="6928" width="7.7109375" customWidth="1"/>
    <col min="6929" max="6929" width="12.7109375" customWidth="1"/>
    <col min="7169" max="7169" width="4.7109375" customWidth="1"/>
    <col min="7170" max="7170" width="30.42578125" customWidth="1"/>
    <col min="7171" max="7171" width="9.7109375" customWidth="1"/>
    <col min="7172" max="7172" width="5.85546875" bestFit="1" customWidth="1"/>
    <col min="7173" max="7184" width="7.7109375" customWidth="1"/>
    <col min="7185" max="7185" width="12.7109375" customWidth="1"/>
    <col min="7425" max="7425" width="4.7109375" customWidth="1"/>
    <col min="7426" max="7426" width="30.42578125" customWidth="1"/>
    <col min="7427" max="7427" width="9.7109375" customWidth="1"/>
    <col min="7428" max="7428" width="5.85546875" bestFit="1" customWidth="1"/>
    <col min="7429" max="7440" width="7.7109375" customWidth="1"/>
    <col min="7441" max="7441" width="12.7109375" customWidth="1"/>
    <col min="7681" max="7681" width="4.7109375" customWidth="1"/>
    <col min="7682" max="7682" width="30.42578125" customWidth="1"/>
    <col min="7683" max="7683" width="9.7109375" customWidth="1"/>
    <col min="7684" max="7684" width="5.85546875" bestFit="1" customWidth="1"/>
    <col min="7685" max="7696" width="7.7109375" customWidth="1"/>
    <col min="7697" max="7697" width="12.7109375" customWidth="1"/>
    <col min="7937" max="7937" width="4.7109375" customWidth="1"/>
    <col min="7938" max="7938" width="30.42578125" customWidth="1"/>
    <col min="7939" max="7939" width="9.7109375" customWidth="1"/>
    <col min="7940" max="7940" width="5.85546875" bestFit="1" customWidth="1"/>
    <col min="7941" max="7952" width="7.7109375" customWidth="1"/>
    <col min="7953" max="7953" width="12.7109375" customWidth="1"/>
    <col min="8193" max="8193" width="4.7109375" customWidth="1"/>
    <col min="8194" max="8194" width="30.42578125" customWidth="1"/>
    <col min="8195" max="8195" width="9.7109375" customWidth="1"/>
    <col min="8196" max="8196" width="5.85546875" bestFit="1" customWidth="1"/>
    <col min="8197" max="8208" width="7.7109375" customWidth="1"/>
    <col min="8209" max="8209" width="12.7109375" customWidth="1"/>
    <col min="8449" max="8449" width="4.7109375" customWidth="1"/>
    <col min="8450" max="8450" width="30.42578125" customWidth="1"/>
    <col min="8451" max="8451" width="9.7109375" customWidth="1"/>
    <col min="8452" max="8452" width="5.85546875" bestFit="1" customWidth="1"/>
    <col min="8453" max="8464" width="7.7109375" customWidth="1"/>
    <col min="8465" max="8465" width="12.7109375" customWidth="1"/>
    <col min="8705" max="8705" width="4.7109375" customWidth="1"/>
    <col min="8706" max="8706" width="30.42578125" customWidth="1"/>
    <col min="8707" max="8707" width="9.7109375" customWidth="1"/>
    <col min="8708" max="8708" width="5.85546875" bestFit="1" customWidth="1"/>
    <col min="8709" max="8720" width="7.7109375" customWidth="1"/>
    <col min="8721" max="8721" width="12.7109375" customWidth="1"/>
    <col min="8961" max="8961" width="4.7109375" customWidth="1"/>
    <col min="8962" max="8962" width="30.42578125" customWidth="1"/>
    <col min="8963" max="8963" width="9.7109375" customWidth="1"/>
    <col min="8964" max="8964" width="5.85546875" bestFit="1" customWidth="1"/>
    <col min="8965" max="8976" width="7.7109375" customWidth="1"/>
    <col min="8977" max="8977" width="12.7109375" customWidth="1"/>
    <col min="9217" max="9217" width="4.7109375" customWidth="1"/>
    <col min="9218" max="9218" width="30.42578125" customWidth="1"/>
    <col min="9219" max="9219" width="9.7109375" customWidth="1"/>
    <col min="9220" max="9220" width="5.85546875" bestFit="1" customWidth="1"/>
    <col min="9221" max="9232" width="7.7109375" customWidth="1"/>
    <col min="9233" max="9233" width="12.7109375" customWidth="1"/>
    <col min="9473" max="9473" width="4.7109375" customWidth="1"/>
    <col min="9474" max="9474" width="30.42578125" customWidth="1"/>
    <col min="9475" max="9475" width="9.7109375" customWidth="1"/>
    <col min="9476" max="9476" width="5.85546875" bestFit="1" customWidth="1"/>
    <col min="9477" max="9488" width="7.7109375" customWidth="1"/>
    <col min="9489" max="9489" width="12.7109375" customWidth="1"/>
    <col min="9729" max="9729" width="4.7109375" customWidth="1"/>
    <col min="9730" max="9730" width="30.42578125" customWidth="1"/>
    <col min="9731" max="9731" width="9.7109375" customWidth="1"/>
    <col min="9732" max="9732" width="5.85546875" bestFit="1" customWidth="1"/>
    <col min="9733" max="9744" width="7.7109375" customWidth="1"/>
    <col min="9745" max="9745" width="12.7109375" customWidth="1"/>
    <col min="9985" max="9985" width="4.7109375" customWidth="1"/>
    <col min="9986" max="9986" width="30.42578125" customWidth="1"/>
    <col min="9987" max="9987" width="9.7109375" customWidth="1"/>
    <col min="9988" max="9988" width="5.85546875" bestFit="1" customWidth="1"/>
    <col min="9989" max="10000" width="7.7109375" customWidth="1"/>
    <col min="10001" max="10001" width="12.7109375" customWidth="1"/>
    <col min="10241" max="10241" width="4.7109375" customWidth="1"/>
    <col min="10242" max="10242" width="30.42578125" customWidth="1"/>
    <col min="10243" max="10243" width="9.7109375" customWidth="1"/>
    <col min="10244" max="10244" width="5.85546875" bestFit="1" customWidth="1"/>
    <col min="10245" max="10256" width="7.7109375" customWidth="1"/>
    <col min="10257" max="10257" width="12.7109375" customWidth="1"/>
    <col min="10497" max="10497" width="4.7109375" customWidth="1"/>
    <col min="10498" max="10498" width="30.42578125" customWidth="1"/>
    <col min="10499" max="10499" width="9.7109375" customWidth="1"/>
    <col min="10500" max="10500" width="5.85546875" bestFit="1" customWidth="1"/>
    <col min="10501" max="10512" width="7.7109375" customWidth="1"/>
    <col min="10513" max="10513" width="12.7109375" customWidth="1"/>
    <col min="10753" max="10753" width="4.7109375" customWidth="1"/>
    <col min="10754" max="10754" width="30.42578125" customWidth="1"/>
    <col min="10755" max="10755" width="9.7109375" customWidth="1"/>
    <col min="10756" max="10756" width="5.85546875" bestFit="1" customWidth="1"/>
    <col min="10757" max="10768" width="7.7109375" customWidth="1"/>
    <col min="10769" max="10769" width="12.7109375" customWidth="1"/>
    <col min="11009" max="11009" width="4.7109375" customWidth="1"/>
    <col min="11010" max="11010" width="30.42578125" customWidth="1"/>
    <col min="11011" max="11011" width="9.7109375" customWidth="1"/>
    <col min="11012" max="11012" width="5.85546875" bestFit="1" customWidth="1"/>
    <col min="11013" max="11024" width="7.7109375" customWidth="1"/>
    <col min="11025" max="11025" width="12.7109375" customWidth="1"/>
    <col min="11265" max="11265" width="4.7109375" customWidth="1"/>
    <col min="11266" max="11266" width="30.42578125" customWidth="1"/>
    <col min="11267" max="11267" width="9.7109375" customWidth="1"/>
    <col min="11268" max="11268" width="5.85546875" bestFit="1" customWidth="1"/>
    <col min="11269" max="11280" width="7.7109375" customWidth="1"/>
    <col min="11281" max="11281" width="12.7109375" customWidth="1"/>
    <col min="11521" max="11521" width="4.7109375" customWidth="1"/>
    <col min="11522" max="11522" width="30.42578125" customWidth="1"/>
    <col min="11523" max="11523" width="9.7109375" customWidth="1"/>
    <col min="11524" max="11524" width="5.85546875" bestFit="1" customWidth="1"/>
    <col min="11525" max="11536" width="7.7109375" customWidth="1"/>
    <col min="11537" max="11537" width="12.7109375" customWidth="1"/>
    <col min="11777" max="11777" width="4.7109375" customWidth="1"/>
    <col min="11778" max="11778" width="30.42578125" customWidth="1"/>
    <col min="11779" max="11779" width="9.7109375" customWidth="1"/>
    <col min="11780" max="11780" width="5.85546875" bestFit="1" customWidth="1"/>
    <col min="11781" max="11792" width="7.7109375" customWidth="1"/>
    <col min="11793" max="11793" width="12.7109375" customWidth="1"/>
    <col min="12033" max="12033" width="4.7109375" customWidth="1"/>
    <col min="12034" max="12034" width="30.42578125" customWidth="1"/>
    <col min="12035" max="12035" width="9.7109375" customWidth="1"/>
    <col min="12036" max="12036" width="5.85546875" bestFit="1" customWidth="1"/>
    <col min="12037" max="12048" width="7.7109375" customWidth="1"/>
    <col min="12049" max="12049" width="12.7109375" customWidth="1"/>
    <col min="12289" max="12289" width="4.7109375" customWidth="1"/>
    <col min="12290" max="12290" width="30.42578125" customWidth="1"/>
    <col min="12291" max="12291" width="9.7109375" customWidth="1"/>
    <col min="12292" max="12292" width="5.85546875" bestFit="1" customWidth="1"/>
    <col min="12293" max="12304" width="7.7109375" customWidth="1"/>
    <col min="12305" max="12305" width="12.7109375" customWidth="1"/>
    <col min="12545" max="12545" width="4.7109375" customWidth="1"/>
    <col min="12546" max="12546" width="30.42578125" customWidth="1"/>
    <col min="12547" max="12547" width="9.7109375" customWidth="1"/>
    <col min="12548" max="12548" width="5.85546875" bestFit="1" customWidth="1"/>
    <col min="12549" max="12560" width="7.7109375" customWidth="1"/>
    <col min="12561" max="12561" width="12.7109375" customWidth="1"/>
    <col min="12801" max="12801" width="4.7109375" customWidth="1"/>
    <col min="12802" max="12802" width="30.42578125" customWidth="1"/>
    <col min="12803" max="12803" width="9.7109375" customWidth="1"/>
    <col min="12804" max="12804" width="5.85546875" bestFit="1" customWidth="1"/>
    <col min="12805" max="12816" width="7.7109375" customWidth="1"/>
    <col min="12817" max="12817" width="12.7109375" customWidth="1"/>
    <col min="13057" max="13057" width="4.7109375" customWidth="1"/>
    <col min="13058" max="13058" width="30.42578125" customWidth="1"/>
    <col min="13059" max="13059" width="9.7109375" customWidth="1"/>
    <col min="13060" max="13060" width="5.85546875" bestFit="1" customWidth="1"/>
    <col min="13061" max="13072" width="7.7109375" customWidth="1"/>
    <col min="13073" max="13073" width="12.7109375" customWidth="1"/>
    <col min="13313" max="13313" width="4.7109375" customWidth="1"/>
    <col min="13314" max="13314" width="30.42578125" customWidth="1"/>
    <col min="13315" max="13315" width="9.7109375" customWidth="1"/>
    <col min="13316" max="13316" width="5.85546875" bestFit="1" customWidth="1"/>
    <col min="13317" max="13328" width="7.7109375" customWidth="1"/>
    <col min="13329" max="13329" width="12.7109375" customWidth="1"/>
    <col min="13569" max="13569" width="4.7109375" customWidth="1"/>
    <col min="13570" max="13570" width="30.42578125" customWidth="1"/>
    <col min="13571" max="13571" width="9.7109375" customWidth="1"/>
    <col min="13572" max="13572" width="5.85546875" bestFit="1" customWidth="1"/>
    <col min="13573" max="13584" width="7.7109375" customWidth="1"/>
    <col min="13585" max="13585" width="12.7109375" customWidth="1"/>
    <col min="13825" max="13825" width="4.7109375" customWidth="1"/>
    <col min="13826" max="13826" width="30.42578125" customWidth="1"/>
    <col min="13827" max="13827" width="9.7109375" customWidth="1"/>
    <col min="13828" max="13828" width="5.85546875" bestFit="1" customWidth="1"/>
    <col min="13829" max="13840" width="7.7109375" customWidth="1"/>
    <col min="13841" max="13841" width="12.7109375" customWidth="1"/>
    <col min="14081" max="14081" width="4.7109375" customWidth="1"/>
    <col min="14082" max="14082" width="30.42578125" customWidth="1"/>
    <col min="14083" max="14083" width="9.7109375" customWidth="1"/>
    <col min="14084" max="14084" width="5.85546875" bestFit="1" customWidth="1"/>
    <col min="14085" max="14096" width="7.7109375" customWidth="1"/>
    <col min="14097" max="14097" width="12.7109375" customWidth="1"/>
    <col min="14337" max="14337" width="4.7109375" customWidth="1"/>
    <col min="14338" max="14338" width="30.42578125" customWidth="1"/>
    <col min="14339" max="14339" width="9.7109375" customWidth="1"/>
    <col min="14340" max="14340" width="5.85546875" bestFit="1" customWidth="1"/>
    <col min="14341" max="14352" width="7.7109375" customWidth="1"/>
    <col min="14353" max="14353" width="12.7109375" customWidth="1"/>
    <col min="14593" max="14593" width="4.7109375" customWidth="1"/>
    <col min="14594" max="14594" width="30.42578125" customWidth="1"/>
    <col min="14595" max="14595" width="9.7109375" customWidth="1"/>
    <col min="14596" max="14596" width="5.85546875" bestFit="1" customWidth="1"/>
    <col min="14597" max="14608" width="7.7109375" customWidth="1"/>
    <col min="14609" max="14609" width="12.7109375" customWidth="1"/>
    <col min="14849" max="14849" width="4.7109375" customWidth="1"/>
    <col min="14850" max="14850" width="30.42578125" customWidth="1"/>
    <col min="14851" max="14851" width="9.7109375" customWidth="1"/>
    <col min="14852" max="14852" width="5.85546875" bestFit="1" customWidth="1"/>
    <col min="14853" max="14864" width="7.7109375" customWidth="1"/>
    <col min="14865" max="14865" width="12.7109375" customWidth="1"/>
    <col min="15105" max="15105" width="4.7109375" customWidth="1"/>
    <col min="15106" max="15106" width="30.42578125" customWidth="1"/>
    <col min="15107" max="15107" width="9.7109375" customWidth="1"/>
    <col min="15108" max="15108" width="5.85546875" bestFit="1" customWidth="1"/>
    <col min="15109" max="15120" width="7.7109375" customWidth="1"/>
    <col min="15121" max="15121" width="12.7109375" customWidth="1"/>
    <col min="15361" max="15361" width="4.7109375" customWidth="1"/>
    <col min="15362" max="15362" width="30.42578125" customWidth="1"/>
    <col min="15363" max="15363" width="9.7109375" customWidth="1"/>
    <col min="15364" max="15364" width="5.85546875" bestFit="1" customWidth="1"/>
    <col min="15365" max="15376" width="7.7109375" customWidth="1"/>
    <col min="15377" max="15377" width="12.7109375" customWidth="1"/>
    <col min="15617" max="15617" width="4.7109375" customWidth="1"/>
    <col min="15618" max="15618" width="30.42578125" customWidth="1"/>
    <col min="15619" max="15619" width="9.7109375" customWidth="1"/>
    <col min="15620" max="15620" width="5.85546875" bestFit="1" customWidth="1"/>
    <col min="15621" max="15632" width="7.7109375" customWidth="1"/>
    <col min="15633" max="15633" width="12.7109375" customWidth="1"/>
    <col min="15873" max="15873" width="4.7109375" customWidth="1"/>
    <col min="15874" max="15874" width="30.42578125" customWidth="1"/>
    <col min="15875" max="15875" width="9.7109375" customWidth="1"/>
    <col min="15876" max="15876" width="5.85546875" bestFit="1" customWidth="1"/>
    <col min="15877" max="15888" width="7.7109375" customWidth="1"/>
    <col min="15889" max="15889" width="12.7109375" customWidth="1"/>
    <col min="16129" max="16129" width="4.7109375" customWidth="1"/>
    <col min="16130" max="16130" width="30.42578125" customWidth="1"/>
    <col min="16131" max="16131" width="9.7109375" customWidth="1"/>
    <col min="16132" max="16132" width="5.85546875" bestFit="1" customWidth="1"/>
    <col min="16133" max="16144" width="7.7109375" customWidth="1"/>
    <col min="16145" max="16145" width="12.7109375" customWidth="1"/>
  </cols>
  <sheetData>
    <row r="1" spans="1:17" x14ac:dyDescent="0.2">
      <c r="A1" s="481" t="s">
        <v>91</v>
      </c>
      <c r="B1" s="482"/>
      <c r="C1" s="482"/>
      <c r="D1" s="482"/>
      <c r="E1" s="482"/>
      <c r="F1" s="482"/>
      <c r="G1" s="482"/>
      <c r="H1" s="482"/>
      <c r="I1" s="482"/>
      <c r="J1" s="482"/>
      <c r="K1" s="482"/>
      <c r="L1" s="482"/>
      <c r="M1" s="482"/>
      <c r="N1" s="482"/>
      <c r="O1" s="482"/>
      <c r="P1" s="482"/>
      <c r="Q1" s="482"/>
    </row>
    <row r="2" spans="1:17" x14ac:dyDescent="0.2">
      <c r="A2" s="482"/>
      <c r="B2" s="482"/>
      <c r="C2" s="482"/>
      <c r="D2" s="482"/>
      <c r="E2" s="482"/>
      <c r="F2" s="482"/>
      <c r="G2" s="482"/>
      <c r="H2" s="482"/>
      <c r="I2" s="482"/>
      <c r="J2" s="482"/>
      <c r="K2" s="482"/>
      <c r="L2" s="482"/>
      <c r="M2" s="482"/>
      <c r="N2" s="482"/>
      <c r="O2" s="482"/>
      <c r="P2" s="482"/>
      <c r="Q2" s="482"/>
    </row>
    <row r="3" spans="1:17" x14ac:dyDescent="0.2">
      <c r="A3" s="482"/>
      <c r="B3" s="482"/>
      <c r="C3" s="482"/>
      <c r="D3" s="482"/>
      <c r="E3" s="482"/>
      <c r="F3" s="482"/>
      <c r="G3" s="482"/>
      <c r="H3" s="482"/>
      <c r="I3" s="482"/>
      <c r="J3" s="482"/>
      <c r="K3" s="482"/>
      <c r="L3" s="482"/>
      <c r="M3" s="482"/>
      <c r="N3" s="482"/>
      <c r="O3" s="482"/>
      <c r="P3" s="482"/>
      <c r="Q3" s="482"/>
    </row>
    <row r="4" spans="1:17" x14ac:dyDescent="0.2">
      <c r="A4" s="482"/>
      <c r="B4" s="482"/>
      <c r="C4" s="482"/>
      <c r="D4" s="482"/>
      <c r="E4" s="482"/>
      <c r="F4" s="482"/>
      <c r="G4" s="482"/>
      <c r="H4" s="482"/>
      <c r="I4" s="482"/>
      <c r="J4" s="482"/>
      <c r="K4" s="482"/>
      <c r="L4" s="482"/>
      <c r="M4" s="482"/>
      <c r="N4" s="482"/>
      <c r="O4" s="482"/>
      <c r="P4" s="482"/>
      <c r="Q4" s="482"/>
    </row>
    <row r="5" spans="1:17" x14ac:dyDescent="0.2">
      <c r="A5" s="482"/>
      <c r="B5" s="482"/>
      <c r="C5" s="482"/>
      <c r="D5" s="482"/>
      <c r="E5" s="482"/>
      <c r="F5" s="482"/>
      <c r="G5" s="482"/>
      <c r="H5" s="482"/>
      <c r="I5" s="482"/>
      <c r="J5" s="482"/>
      <c r="K5" s="482"/>
      <c r="L5" s="482"/>
      <c r="M5" s="482"/>
      <c r="N5" s="482"/>
      <c r="O5" s="482"/>
      <c r="P5" s="482"/>
      <c r="Q5" s="482"/>
    </row>
    <row r="6" spans="1:17" x14ac:dyDescent="0.2">
      <c r="A6" s="482"/>
      <c r="B6" s="482"/>
      <c r="C6" s="482"/>
      <c r="D6" s="482"/>
      <c r="E6" s="482"/>
      <c r="F6" s="482"/>
      <c r="G6" s="482"/>
      <c r="H6" s="482"/>
      <c r="I6" s="482"/>
      <c r="J6" s="482"/>
      <c r="K6" s="482"/>
      <c r="L6" s="482"/>
      <c r="M6" s="482"/>
      <c r="N6" s="482"/>
      <c r="O6" s="482"/>
      <c r="P6" s="482"/>
      <c r="Q6" s="482"/>
    </row>
    <row r="7" spans="1:17" x14ac:dyDescent="0.2">
      <c r="A7" s="483"/>
      <c r="B7" s="483"/>
      <c r="C7" s="484" t="s">
        <v>59</v>
      </c>
      <c r="D7" s="484"/>
      <c r="E7" s="485" t="str">
        <f>PLANILHA!B4</f>
        <v xml:space="preserve"> PROJETO PARA PAVIMENTAÇÃO EM PAV'S E DRENAGEM NA ESTRADA QUE LIGA RICHMOND A SÃO CARLOS</v>
      </c>
      <c r="F7" s="485"/>
      <c r="G7" s="485"/>
      <c r="H7" s="485"/>
      <c r="I7" s="485"/>
      <c r="J7" s="485"/>
      <c r="K7" s="485"/>
      <c r="L7" s="485"/>
      <c r="M7" s="485"/>
      <c r="N7" s="485"/>
      <c r="O7" s="486" t="s">
        <v>302</v>
      </c>
      <c r="P7" s="486"/>
      <c r="Q7" s="486"/>
    </row>
    <row r="8" spans="1:17" x14ac:dyDescent="0.2">
      <c r="A8" s="487" t="s">
        <v>88</v>
      </c>
      <c r="B8" s="487"/>
      <c r="C8" s="484" t="s">
        <v>60</v>
      </c>
      <c r="D8" s="484"/>
      <c r="E8" s="488" t="str">
        <f>PLANILHA!B5</f>
        <v>RICHMOND - VARGEM ALTA - ES.</v>
      </c>
      <c r="F8" s="488"/>
      <c r="G8" s="488"/>
      <c r="H8" s="488"/>
      <c r="I8" s="488"/>
      <c r="J8" s="488"/>
      <c r="K8" s="488"/>
      <c r="L8" s="488"/>
      <c r="M8" s="488"/>
      <c r="N8" s="488"/>
      <c r="O8" s="486"/>
      <c r="P8" s="486"/>
      <c r="Q8" s="486"/>
    </row>
    <row r="9" spans="1:17" x14ac:dyDescent="0.2">
      <c r="A9" s="483"/>
      <c r="B9" s="483"/>
      <c r="C9" s="484" t="s">
        <v>61</v>
      </c>
      <c r="D9" s="484"/>
      <c r="E9" s="488" t="s">
        <v>87</v>
      </c>
      <c r="F9" s="488"/>
      <c r="G9" s="488"/>
      <c r="H9" s="488"/>
      <c r="I9" s="488"/>
      <c r="J9" s="488"/>
      <c r="K9" s="488"/>
      <c r="L9" s="488"/>
      <c r="M9" s="488"/>
      <c r="N9" s="488"/>
      <c r="O9" s="486"/>
      <c r="P9" s="486"/>
      <c r="Q9" s="486"/>
    </row>
    <row r="10" spans="1:17" ht="15.75" x14ac:dyDescent="0.25">
      <c r="A10" s="87"/>
      <c r="B10" s="87"/>
      <c r="C10" s="87"/>
      <c r="D10" s="87"/>
      <c r="E10" s="453" t="s">
        <v>257</v>
      </c>
      <c r="F10" s="454"/>
      <c r="G10" s="454"/>
      <c r="H10" s="454"/>
      <c r="I10" s="454"/>
      <c r="J10" s="454"/>
      <c r="K10" s="454"/>
      <c r="L10" s="454"/>
      <c r="M10" s="454"/>
      <c r="N10" s="454"/>
      <c r="O10" s="454"/>
      <c r="P10" s="455"/>
      <c r="Q10" s="86"/>
    </row>
    <row r="11" spans="1:17" x14ac:dyDescent="0.2">
      <c r="A11" s="468" t="s">
        <v>62</v>
      </c>
      <c r="B11" s="468" t="s">
        <v>63</v>
      </c>
      <c r="C11" s="468" t="s">
        <v>64</v>
      </c>
      <c r="D11" s="85" t="s">
        <v>65</v>
      </c>
      <c r="E11" s="456"/>
      <c r="F11" s="457"/>
      <c r="G11" s="457"/>
      <c r="H11" s="457"/>
      <c r="I11" s="457"/>
      <c r="J11" s="457"/>
      <c r="K11" s="457"/>
      <c r="L11" s="457"/>
      <c r="M11" s="457"/>
      <c r="N11" s="457"/>
      <c r="O11" s="457"/>
      <c r="P11" s="458"/>
      <c r="Q11" s="85" t="s">
        <v>94</v>
      </c>
    </row>
    <row r="12" spans="1:17" x14ac:dyDescent="0.2">
      <c r="A12" s="468"/>
      <c r="B12" s="468"/>
      <c r="C12" s="468"/>
      <c r="D12" s="85" t="s">
        <v>14</v>
      </c>
      <c r="E12" s="88" t="s">
        <v>66</v>
      </c>
      <c r="F12" s="88" t="s">
        <v>67</v>
      </c>
      <c r="G12" s="88" t="s">
        <v>68</v>
      </c>
      <c r="H12" s="88" t="s">
        <v>69</v>
      </c>
      <c r="I12" s="88" t="s">
        <v>70</v>
      </c>
      <c r="J12" s="88" t="s">
        <v>71</v>
      </c>
      <c r="K12" s="88" t="s">
        <v>72</v>
      </c>
      <c r="L12" s="88" t="s">
        <v>73</v>
      </c>
      <c r="M12" s="88" t="s">
        <v>74</v>
      </c>
      <c r="N12" s="88" t="s">
        <v>75</v>
      </c>
      <c r="O12" s="88" t="s">
        <v>76</v>
      </c>
      <c r="P12" s="88" t="s">
        <v>77</v>
      </c>
      <c r="Q12" s="85" t="s">
        <v>63</v>
      </c>
    </row>
    <row r="13" spans="1:17" x14ac:dyDescent="0.2">
      <c r="A13" s="85">
        <v>1</v>
      </c>
      <c r="B13" s="89" t="str">
        <f>PLANILHA!C9</f>
        <v>INSTALAÇÃO DO CANTEIRO DE OBRAS</v>
      </c>
      <c r="C13" s="90">
        <f>PLANILHA!N12</f>
        <v>16029.32</v>
      </c>
      <c r="D13" s="91">
        <f>C13*100/C18</f>
        <v>2.0437452316686424</v>
      </c>
      <c r="E13" s="91">
        <f>C13/1</f>
        <v>16029.32</v>
      </c>
      <c r="F13" s="91"/>
      <c r="G13" s="88"/>
      <c r="H13" s="88"/>
      <c r="I13" s="88"/>
      <c r="J13" s="88"/>
      <c r="K13" s="88"/>
      <c r="L13" s="88"/>
      <c r="M13" s="88"/>
      <c r="N13" s="88"/>
      <c r="O13" s="86"/>
      <c r="P13" s="86"/>
      <c r="Q13" s="90">
        <f>SUM(E13:N13)</f>
        <v>16029.32</v>
      </c>
    </row>
    <row r="14" spans="1:17" x14ac:dyDescent="0.2">
      <c r="A14" s="85">
        <v>2</v>
      </c>
      <c r="B14" s="89" t="str">
        <f>PLANILHA!C14</f>
        <v>REDE DE DRENAGEM</v>
      </c>
      <c r="C14" s="90">
        <f>PLANILHA!N21</f>
        <v>336581.12147250003</v>
      </c>
      <c r="D14" s="91">
        <f>C14*100/C18</f>
        <v>42.914238537823572</v>
      </c>
      <c r="E14" s="91">
        <f>$C14/4</f>
        <v>84145.280368125008</v>
      </c>
      <c r="F14" s="91">
        <f>$C14/4</f>
        <v>84145.280368125008</v>
      </c>
      <c r="G14" s="91">
        <f t="shared" ref="G14:H14" si="0">$C14/4</f>
        <v>84145.280368125008</v>
      </c>
      <c r="H14" s="91">
        <f t="shared" si="0"/>
        <v>84145.280368125008</v>
      </c>
      <c r="I14" s="92"/>
      <c r="J14" s="92"/>
      <c r="K14" s="88"/>
      <c r="L14" s="88"/>
      <c r="M14" s="88"/>
      <c r="N14" s="88"/>
      <c r="O14" s="86"/>
      <c r="P14" s="86"/>
      <c r="Q14" s="90">
        <f>SUM(E14:N14)</f>
        <v>336581.12147250003</v>
      </c>
    </row>
    <row r="15" spans="1:17" x14ac:dyDescent="0.2">
      <c r="A15" s="85">
        <v>3</v>
      </c>
      <c r="B15" s="89" t="str">
        <f>PLANILHA!C22</f>
        <v>PAVIMENTAÇÃO</v>
      </c>
      <c r="C15" s="90">
        <f>PLANILHA!N28</f>
        <v>394826.3688</v>
      </c>
      <c r="D15" s="91">
        <f>C15*100/C$18</f>
        <v>50.340532759471074</v>
      </c>
      <c r="E15" s="91"/>
      <c r="F15" s="91"/>
      <c r="G15" s="91"/>
      <c r="H15" s="91"/>
      <c r="I15" s="91">
        <f t="shared" ref="I15:L15" si="1">$C15/4</f>
        <v>98706.592199999999</v>
      </c>
      <c r="J15" s="91">
        <f t="shared" si="1"/>
        <v>98706.592199999999</v>
      </c>
      <c r="K15" s="91">
        <f t="shared" si="1"/>
        <v>98706.592199999999</v>
      </c>
      <c r="L15" s="91">
        <f t="shared" si="1"/>
        <v>98706.592199999999</v>
      </c>
      <c r="M15" s="88"/>
      <c r="N15" s="92"/>
      <c r="O15" s="86"/>
      <c r="P15" s="86"/>
      <c r="Q15" s="90">
        <f>SUM(E15:N15)</f>
        <v>394826.3688</v>
      </c>
    </row>
    <row r="16" spans="1:17" x14ac:dyDescent="0.2">
      <c r="A16" s="259">
        <v>4</v>
      </c>
      <c r="B16" s="89" t="str">
        <f>PLANILHA!C29</f>
        <v xml:space="preserve">SINALIZAÇÃO </v>
      </c>
      <c r="C16" s="90">
        <f>PLANILHA!N32</f>
        <v>4598.8251</v>
      </c>
      <c r="D16" s="91">
        <f>C16*100/C$18</f>
        <v>0.58635218895143826</v>
      </c>
      <c r="E16" s="91"/>
      <c r="F16" s="91"/>
      <c r="G16" s="91"/>
      <c r="H16" s="91"/>
      <c r="I16" s="91"/>
      <c r="J16" s="91"/>
      <c r="K16" s="91"/>
      <c r="L16" s="92">
        <f>C16</f>
        <v>4598.8251</v>
      </c>
      <c r="M16" s="88"/>
      <c r="N16" s="92"/>
      <c r="O16" s="86"/>
      <c r="P16" s="86"/>
      <c r="Q16" s="90">
        <f>L16</f>
        <v>4598.8251</v>
      </c>
    </row>
    <row r="17" spans="1:17" x14ac:dyDescent="0.2">
      <c r="A17" s="192">
        <v>5</v>
      </c>
      <c r="B17" s="89" t="s">
        <v>209</v>
      </c>
      <c r="C17" s="90">
        <f>PLANILHA!N35</f>
        <v>32275.43</v>
      </c>
      <c r="D17" s="91">
        <f>C17*100/C$18</f>
        <v>4.1151312820852697</v>
      </c>
      <c r="E17" s="91">
        <f>$C17/8</f>
        <v>4034.42875</v>
      </c>
      <c r="F17" s="91">
        <f t="shared" ref="F17:L17" si="2">$C17/8</f>
        <v>4034.42875</v>
      </c>
      <c r="G17" s="91">
        <f t="shared" si="2"/>
        <v>4034.42875</v>
      </c>
      <c r="H17" s="91">
        <f t="shared" si="2"/>
        <v>4034.42875</v>
      </c>
      <c r="I17" s="91">
        <f t="shared" si="2"/>
        <v>4034.42875</v>
      </c>
      <c r="J17" s="91">
        <f t="shared" si="2"/>
        <v>4034.42875</v>
      </c>
      <c r="K17" s="91">
        <f t="shared" si="2"/>
        <v>4034.42875</v>
      </c>
      <c r="L17" s="91">
        <f t="shared" si="2"/>
        <v>4034.42875</v>
      </c>
      <c r="M17" s="88"/>
      <c r="N17" s="92"/>
      <c r="O17" s="86"/>
      <c r="P17" s="86"/>
      <c r="Q17" s="90">
        <f>SUM(E17:P17)</f>
        <v>32275.429999999997</v>
      </c>
    </row>
    <row r="18" spans="1:17" x14ac:dyDescent="0.2">
      <c r="A18" s="468" t="s">
        <v>78</v>
      </c>
      <c r="B18" s="468"/>
      <c r="C18" s="191">
        <f>SUM(C13:C17)</f>
        <v>784311.0653725001</v>
      </c>
      <c r="D18" s="91">
        <f>SUM(D13:D17)</f>
        <v>100</v>
      </c>
      <c r="E18" s="91">
        <f t="shared" ref="E18:J18" si="3">SUM(E13:E17)</f>
        <v>104209.02911812502</v>
      </c>
      <c r="F18" s="91">
        <f t="shared" si="3"/>
        <v>88179.709118125014</v>
      </c>
      <c r="G18" s="91">
        <f t="shared" si="3"/>
        <v>88179.709118125014</v>
      </c>
      <c r="H18" s="91">
        <f t="shared" si="3"/>
        <v>88179.709118125014</v>
      </c>
      <c r="I18" s="91">
        <f t="shared" si="3"/>
        <v>102741.02095000001</v>
      </c>
      <c r="J18" s="91">
        <f t="shared" si="3"/>
        <v>102741.02095000001</v>
      </c>
      <c r="K18" s="91">
        <f>SUM(K13:K17)</f>
        <v>102741.02095000001</v>
      </c>
      <c r="L18" s="91">
        <f>SUM(L15:L17)</f>
        <v>107339.84605000001</v>
      </c>
      <c r="M18" s="91"/>
      <c r="N18" s="91"/>
      <c r="O18" s="86"/>
      <c r="P18" s="86"/>
      <c r="Q18" s="191">
        <f>SUM(Q13:Q17)</f>
        <v>784311.0653725001</v>
      </c>
    </row>
    <row r="19" spans="1:17" x14ac:dyDescent="0.2">
      <c r="A19" s="468" t="s">
        <v>79</v>
      </c>
      <c r="B19" s="468"/>
      <c r="C19" s="93"/>
      <c r="D19" s="94"/>
      <c r="E19" s="91">
        <f>E18</f>
        <v>104209.02911812502</v>
      </c>
      <c r="F19" s="91">
        <f t="shared" ref="F19:K19" si="4">E19+F18</f>
        <v>192388.73823625004</v>
      </c>
      <c r="G19" s="91">
        <f t="shared" si="4"/>
        <v>280568.44735437504</v>
      </c>
      <c r="H19" s="91">
        <f t="shared" si="4"/>
        <v>368748.15647250006</v>
      </c>
      <c r="I19" s="91">
        <f t="shared" si="4"/>
        <v>471489.1774225001</v>
      </c>
      <c r="J19" s="91">
        <f t="shared" si="4"/>
        <v>574230.19837250013</v>
      </c>
      <c r="K19" s="91">
        <f t="shared" si="4"/>
        <v>676971.21932250017</v>
      </c>
      <c r="L19" s="243">
        <f>L18+K19</f>
        <v>784311.06537250022</v>
      </c>
      <c r="M19" s="91"/>
      <c r="N19" s="91"/>
      <c r="O19" s="95"/>
      <c r="P19" s="86"/>
      <c r="Q19" s="86"/>
    </row>
    <row r="20" spans="1:17" x14ac:dyDescent="0.2">
      <c r="A20" s="94"/>
      <c r="B20" s="94"/>
      <c r="C20" s="94"/>
      <c r="D20" s="94"/>
      <c r="E20" s="95"/>
      <c r="F20" s="95"/>
      <c r="G20" s="95"/>
      <c r="H20" s="95"/>
      <c r="I20" s="95"/>
      <c r="J20" s="95"/>
      <c r="K20" s="95"/>
      <c r="L20" s="95"/>
      <c r="M20" s="95"/>
      <c r="N20" s="95"/>
      <c r="O20" s="95"/>
      <c r="P20" s="95"/>
      <c r="Q20" s="95"/>
    </row>
    <row r="21" spans="1:17" x14ac:dyDescent="0.2">
      <c r="A21" s="469" t="s">
        <v>80</v>
      </c>
      <c r="B21" s="470"/>
      <c r="C21" s="470"/>
      <c r="D21" s="470"/>
      <c r="E21" s="470"/>
      <c r="F21" s="470"/>
      <c r="G21" s="471"/>
      <c r="H21" s="472" t="s">
        <v>224</v>
      </c>
      <c r="I21" s="473"/>
      <c r="J21" s="474"/>
      <c r="K21" s="472" t="s">
        <v>81</v>
      </c>
      <c r="L21" s="473"/>
      <c r="M21" s="473"/>
      <c r="N21" s="473"/>
      <c r="O21" s="473"/>
      <c r="P21" s="473"/>
      <c r="Q21" s="474"/>
    </row>
    <row r="22" spans="1:17" ht="36.75" customHeight="1" x14ac:dyDescent="0.2">
      <c r="A22" s="475" t="s">
        <v>36</v>
      </c>
      <c r="B22" s="476"/>
      <c r="C22" s="476"/>
      <c r="D22" s="476"/>
      <c r="E22" s="476"/>
      <c r="F22" s="476"/>
      <c r="G22" s="477"/>
      <c r="H22" s="96"/>
      <c r="I22" s="50"/>
      <c r="J22" s="97"/>
      <c r="K22" s="478" t="s">
        <v>177</v>
      </c>
      <c r="L22" s="479"/>
      <c r="M22" s="479"/>
      <c r="N22" s="479"/>
      <c r="O22" s="479"/>
      <c r="P22" s="479"/>
      <c r="Q22" s="480"/>
    </row>
    <row r="23" spans="1:17" x14ac:dyDescent="0.2">
      <c r="A23" s="459" t="s">
        <v>82</v>
      </c>
      <c r="B23" s="460"/>
      <c r="C23" s="460"/>
      <c r="D23" s="460"/>
      <c r="E23" s="460"/>
      <c r="F23" s="460"/>
      <c r="G23" s="461"/>
      <c r="H23" s="462"/>
      <c r="I23" s="463"/>
      <c r="J23" s="464"/>
      <c r="K23" s="465" t="s">
        <v>83</v>
      </c>
      <c r="L23" s="466"/>
      <c r="M23" s="466"/>
      <c r="N23" s="466"/>
      <c r="O23" s="466"/>
      <c r="P23" s="466"/>
      <c r="Q23" s="467"/>
    </row>
    <row r="24" spans="1:17" x14ac:dyDescent="0.2">
      <c r="A24" s="51"/>
      <c r="B24" s="52"/>
      <c r="C24" s="52"/>
      <c r="D24" s="52"/>
      <c r="E24" s="53"/>
      <c r="F24" s="53"/>
      <c r="G24" s="53"/>
      <c r="H24" s="53"/>
      <c r="I24" s="53"/>
      <c r="J24" s="53"/>
      <c r="K24" s="53"/>
      <c r="L24" s="53"/>
      <c r="M24" s="53"/>
      <c r="N24" s="53"/>
      <c r="O24" s="53"/>
      <c r="P24" s="53"/>
      <c r="Q24" s="53"/>
    </row>
    <row r="26" spans="1:17" x14ac:dyDescent="0.2">
      <c r="E26" s="54"/>
      <c r="F26" s="54"/>
      <c r="G26" s="54"/>
      <c r="H26" s="54"/>
      <c r="I26" s="54"/>
      <c r="J26" s="54"/>
      <c r="K26" s="54"/>
      <c r="L26" s="54"/>
      <c r="M26" s="54"/>
      <c r="N26" s="54"/>
      <c r="O26" s="54"/>
      <c r="P26" s="54"/>
    </row>
  </sheetData>
  <mergeCells count="25">
    <mergeCell ref="A1:Q6"/>
    <mergeCell ref="A7:B7"/>
    <mergeCell ref="C7:D7"/>
    <mergeCell ref="E7:N7"/>
    <mergeCell ref="O7:Q9"/>
    <mergeCell ref="A8:B8"/>
    <mergeCell ref="C8:D8"/>
    <mergeCell ref="E8:N8"/>
    <mergeCell ref="A9:B9"/>
    <mergeCell ref="C9:D9"/>
    <mergeCell ref="E9:N9"/>
    <mergeCell ref="E10:P11"/>
    <mergeCell ref="A23:G23"/>
    <mergeCell ref="H23:J23"/>
    <mergeCell ref="K23:Q23"/>
    <mergeCell ref="A19:B19"/>
    <mergeCell ref="A21:G21"/>
    <mergeCell ref="H21:J21"/>
    <mergeCell ref="K21:Q21"/>
    <mergeCell ref="A22:G22"/>
    <mergeCell ref="K22:Q22"/>
    <mergeCell ref="A18:B18"/>
    <mergeCell ref="A11:A12"/>
    <mergeCell ref="B11:B12"/>
    <mergeCell ref="C11:C12"/>
  </mergeCells>
  <pageMargins left="0.511811024" right="0.511811024" top="0.78740157499999996" bottom="0.78740157499999996" header="0.31496062000000002" footer="0.31496062000000002"/>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6"/>
  <sheetViews>
    <sheetView showGridLines="0" tabSelected="1" view="pageBreakPreview" zoomScaleNormal="115" zoomScaleSheetLayoutView="100" workbookViewId="0">
      <selection activeCell="C23" sqref="C23"/>
    </sheetView>
  </sheetViews>
  <sheetFormatPr defaultRowHeight="12.75" x14ac:dyDescent="0.2"/>
  <cols>
    <col min="1" max="1" width="12.140625" style="111" customWidth="1"/>
    <col min="2" max="2" width="40.42578125" style="111" customWidth="1"/>
    <col min="3" max="3" width="11.7109375" style="119" customWidth="1"/>
    <col min="4" max="4" width="3.140625" style="146" bestFit="1" customWidth="1"/>
    <col min="5" max="5" width="11" style="111" bestFit="1" customWidth="1"/>
    <col min="6" max="6" width="34.42578125" style="111" customWidth="1"/>
    <col min="7" max="256" width="9.140625" style="111"/>
    <col min="257" max="257" width="12.140625" style="111" customWidth="1"/>
    <col min="258" max="258" width="40.42578125" style="111" customWidth="1"/>
    <col min="259" max="259" width="11.7109375" style="111" customWidth="1"/>
    <col min="260" max="260" width="3.140625" style="111" bestFit="1" customWidth="1"/>
    <col min="261" max="261" width="11" style="111" bestFit="1" customWidth="1"/>
    <col min="262" max="262" width="34.42578125" style="111" customWidth="1"/>
    <col min="263" max="512" width="9.140625" style="111"/>
    <col min="513" max="513" width="12.140625" style="111" customWidth="1"/>
    <col min="514" max="514" width="40.42578125" style="111" customWidth="1"/>
    <col min="515" max="515" width="11.7109375" style="111" customWidth="1"/>
    <col min="516" max="516" width="3.140625" style="111" bestFit="1" customWidth="1"/>
    <col min="517" max="517" width="11" style="111" bestFit="1" customWidth="1"/>
    <col min="518" max="518" width="34.42578125" style="111" customWidth="1"/>
    <col min="519" max="768" width="9.140625" style="111"/>
    <col min="769" max="769" width="12.140625" style="111" customWidth="1"/>
    <col min="770" max="770" width="40.42578125" style="111" customWidth="1"/>
    <col min="771" max="771" width="11.7109375" style="111" customWidth="1"/>
    <col min="772" max="772" width="3.140625" style="111" bestFit="1" customWidth="1"/>
    <col min="773" max="773" width="11" style="111" bestFit="1" customWidth="1"/>
    <col min="774" max="774" width="34.42578125" style="111" customWidth="1"/>
    <col min="775" max="1024" width="9.140625" style="111"/>
    <col min="1025" max="1025" width="12.140625" style="111" customWidth="1"/>
    <col min="1026" max="1026" width="40.42578125" style="111" customWidth="1"/>
    <col min="1027" max="1027" width="11.7109375" style="111" customWidth="1"/>
    <col min="1028" max="1028" width="3.140625" style="111" bestFit="1" customWidth="1"/>
    <col min="1029" max="1029" width="11" style="111" bestFit="1" customWidth="1"/>
    <col min="1030" max="1030" width="34.42578125" style="111" customWidth="1"/>
    <col min="1031" max="1280" width="9.140625" style="111"/>
    <col min="1281" max="1281" width="12.140625" style="111" customWidth="1"/>
    <col min="1282" max="1282" width="40.42578125" style="111" customWidth="1"/>
    <col min="1283" max="1283" width="11.7109375" style="111" customWidth="1"/>
    <col min="1284" max="1284" width="3.140625" style="111" bestFit="1" customWidth="1"/>
    <col min="1285" max="1285" width="11" style="111" bestFit="1" customWidth="1"/>
    <col min="1286" max="1286" width="34.42578125" style="111" customWidth="1"/>
    <col min="1287" max="1536" width="9.140625" style="111"/>
    <col min="1537" max="1537" width="12.140625" style="111" customWidth="1"/>
    <col min="1538" max="1538" width="40.42578125" style="111" customWidth="1"/>
    <col min="1539" max="1539" width="11.7109375" style="111" customWidth="1"/>
    <col min="1540" max="1540" width="3.140625" style="111" bestFit="1" customWidth="1"/>
    <col min="1541" max="1541" width="11" style="111" bestFit="1" customWidth="1"/>
    <col min="1542" max="1542" width="34.42578125" style="111" customWidth="1"/>
    <col min="1543" max="1792" width="9.140625" style="111"/>
    <col min="1793" max="1793" width="12.140625" style="111" customWidth="1"/>
    <col min="1794" max="1794" width="40.42578125" style="111" customWidth="1"/>
    <col min="1795" max="1795" width="11.7109375" style="111" customWidth="1"/>
    <col min="1796" max="1796" width="3.140625" style="111" bestFit="1" customWidth="1"/>
    <col min="1797" max="1797" width="11" style="111" bestFit="1" customWidth="1"/>
    <col min="1798" max="1798" width="34.42578125" style="111" customWidth="1"/>
    <col min="1799" max="2048" width="9.140625" style="111"/>
    <col min="2049" max="2049" width="12.140625" style="111" customWidth="1"/>
    <col min="2050" max="2050" width="40.42578125" style="111" customWidth="1"/>
    <col min="2051" max="2051" width="11.7109375" style="111" customWidth="1"/>
    <col min="2052" max="2052" width="3.140625" style="111" bestFit="1" customWidth="1"/>
    <col min="2053" max="2053" width="11" style="111" bestFit="1" customWidth="1"/>
    <col min="2054" max="2054" width="34.42578125" style="111" customWidth="1"/>
    <col min="2055" max="2304" width="9.140625" style="111"/>
    <col min="2305" max="2305" width="12.140625" style="111" customWidth="1"/>
    <col min="2306" max="2306" width="40.42578125" style="111" customWidth="1"/>
    <col min="2307" max="2307" width="11.7109375" style="111" customWidth="1"/>
    <col min="2308" max="2308" width="3.140625" style="111" bestFit="1" customWidth="1"/>
    <col min="2309" max="2309" width="11" style="111" bestFit="1" customWidth="1"/>
    <col min="2310" max="2310" width="34.42578125" style="111" customWidth="1"/>
    <col min="2311" max="2560" width="9.140625" style="111"/>
    <col min="2561" max="2561" width="12.140625" style="111" customWidth="1"/>
    <col min="2562" max="2562" width="40.42578125" style="111" customWidth="1"/>
    <col min="2563" max="2563" width="11.7109375" style="111" customWidth="1"/>
    <col min="2564" max="2564" width="3.140625" style="111" bestFit="1" customWidth="1"/>
    <col min="2565" max="2565" width="11" style="111" bestFit="1" customWidth="1"/>
    <col min="2566" max="2566" width="34.42578125" style="111" customWidth="1"/>
    <col min="2567" max="2816" width="9.140625" style="111"/>
    <col min="2817" max="2817" width="12.140625" style="111" customWidth="1"/>
    <col min="2818" max="2818" width="40.42578125" style="111" customWidth="1"/>
    <col min="2819" max="2819" width="11.7109375" style="111" customWidth="1"/>
    <col min="2820" max="2820" width="3.140625" style="111" bestFit="1" customWidth="1"/>
    <col min="2821" max="2821" width="11" style="111" bestFit="1" customWidth="1"/>
    <col min="2822" max="2822" width="34.42578125" style="111" customWidth="1"/>
    <col min="2823" max="3072" width="9.140625" style="111"/>
    <col min="3073" max="3073" width="12.140625" style="111" customWidth="1"/>
    <col min="3074" max="3074" width="40.42578125" style="111" customWidth="1"/>
    <col min="3075" max="3075" width="11.7109375" style="111" customWidth="1"/>
    <col min="3076" max="3076" width="3.140625" style="111" bestFit="1" customWidth="1"/>
    <col min="3077" max="3077" width="11" style="111" bestFit="1" customWidth="1"/>
    <col min="3078" max="3078" width="34.42578125" style="111" customWidth="1"/>
    <col min="3079" max="3328" width="9.140625" style="111"/>
    <col min="3329" max="3329" width="12.140625" style="111" customWidth="1"/>
    <col min="3330" max="3330" width="40.42578125" style="111" customWidth="1"/>
    <col min="3331" max="3331" width="11.7109375" style="111" customWidth="1"/>
    <col min="3332" max="3332" width="3.140625" style="111" bestFit="1" customWidth="1"/>
    <col min="3333" max="3333" width="11" style="111" bestFit="1" customWidth="1"/>
    <col min="3334" max="3334" width="34.42578125" style="111" customWidth="1"/>
    <col min="3335" max="3584" width="9.140625" style="111"/>
    <col min="3585" max="3585" width="12.140625" style="111" customWidth="1"/>
    <col min="3586" max="3586" width="40.42578125" style="111" customWidth="1"/>
    <col min="3587" max="3587" width="11.7109375" style="111" customWidth="1"/>
    <col min="3588" max="3588" width="3.140625" style="111" bestFit="1" customWidth="1"/>
    <col min="3589" max="3589" width="11" style="111" bestFit="1" customWidth="1"/>
    <col min="3590" max="3590" width="34.42578125" style="111" customWidth="1"/>
    <col min="3591" max="3840" width="9.140625" style="111"/>
    <col min="3841" max="3841" width="12.140625" style="111" customWidth="1"/>
    <col min="3842" max="3842" width="40.42578125" style="111" customWidth="1"/>
    <col min="3843" max="3843" width="11.7109375" style="111" customWidth="1"/>
    <col min="3844" max="3844" width="3.140625" style="111" bestFit="1" customWidth="1"/>
    <col min="3845" max="3845" width="11" style="111" bestFit="1" customWidth="1"/>
    <col min="3846" max="3846" width="34.42578125" style="111" customWidth="1"/>
    <col min="3847" max="4096" width="9.140625" style="111"/>
    <col min="4097" max="4097" width="12.140625" style="111" customWidth="1"/>
    <col min="4098" max="4098" width="40.42578125" style="111" customWidth="1"/>
    <col min="4099" max="4099" width="11.7109375" style="111" customWidth="1"/>
    <col min="4100" max="4100" width="3.140625" style="111" bestFit="1" customWidth="1"/>
    <col min="4101" max="4101" width="11" style="111" bestFit="1" customWidth="1"/>
    <col min="4102" max="4102" width="34.42578125" style="111" customWidth="1"/>
    <col min="4103" max="4352" width="9.140625" style="111"/>
    <col min="4353" max="4353" width="12.140625" style="111" customWidth="1"/>
    <col min="4354" max="4354" width="40.42578125" style="111" customWidth="1"/>
    <col min="4355" max="4355" width="11.7109375" style="111" customWidth="1"/>
    <col min="4356" max="4356" width="3.140625" style="111" bestFit="1" customWidth="1"/>
    <col min="4357" max="4357" width="11" style="111" bestFit="1" customWidth="1"/>
    <col min="4358" max="4358" width="34.42578125" style="111" customWidth="1"/>
    <col min="4359" max="4608" width="9.140625" style="111"/>
    <col min="4609" max="4609" width="12.140625" style="111" customWidth="1"/>
    <col min="4610" max="4610" width="40.42578125" style="111" customWidth="1"/>
    <col min="4611" max="4611" width="11.7109375" style="111" customWidth="1"/>
    <col min="4612" max="4612" width="3.140625" style="111" bestFit="1" customWidth="1"/>
    <col min="4613" max="4613" width="11" style="111" bestFit="1" customWidth="1"/>
    <col min="4614" max="4614" width="34.42578125" style="111" customWidth="1"/>
    <col min="4615" max="4864" width="9.140625" style="111"/>
    <col min="4865" max="4865" width="12.140625" style="111" customWidth="1"/>
    <col min="4866" max="4866" width="40.42578125" style="111" customWidth="1"/>
    <col min="4867" max="4867" width="11.7109375" style="111" customWidth="1"/>
    <col min="4868" max="4868" width="3.140625" style="111" bestFit="1" customWidth="1"/>
    <col min="4869" max="4869" width="11" style="111" bestFit="1" customWidth="1"/>
    <col min="4870" max="4870" width="34.42578125" style="111" customWidth="1"/>
    <col min="4871" max="5120" width="9.140625" style="111"/>
    <col min="5121" max="5121" width="12.140625" style="111" customWidth="1"/>
    <col min="5122" max="5122" width="40.42578125" style="111" customWidth="1"/>
    <col min="5123" max="5123" width="11.7109375" style="111" customWidth="1"/>
    <col min="5124" max="5124" width="3.140625" style="111" bestFit="1" customWidth="1"/>
    <col min="5125" max="5125" width="11" style="111" bestFit="1" customWidth="1"/>
    <col min="5126" max="5126" width="34.42578125" style="111" customWidth="1"/>
    <col min="5127" max="5376" width="9.140625" style="111"/>
    <col min="5377" max="5377" width="12.140625" style="111" customWidth="1"/>
    <col min="5378" max="5378" width="40.42578125" style="111" customWidth="1"/>
    <col min="5379" max="5379" width="11.7109375" style="111" customWidth="1"/>
    <col min="5380" max="5380" width="3.140625" style="111" bestFit="1" customWidth="1"/>
    <col min="5381" max="5381" width="11" style="111" bestFit="1" customWidth="1"/>
    <col min="5382" max="5382" width="34.42578125" style="111" customWidth="1"/>
    <col min="5383" max="5632" width="9.140625" style="111"/>
    <col min="5633" max="5633" width="12.140625" style="111" customWidth="1"/>
    <col min="5634" max="5634" width="40.42578125" style="111" customWidth="1"/>
    <col min="5635" max="5635" width="11.7109375" style="111" customWidth="1"/>
    <col min="5636" max="5636" width="3.140625" style="111" bestFit="1" customWidth="1"/>
    <col min="5637" max="5637" width="11" style="111" bestFit="1" customWidth="1"/>
    <col min="5638" max="5638" width="34.42578125" style="111" customWidth="1"/>
    <col min="5639" max="5888" width="9.140625" style="111"/>
    <col min="5889" max="5889" width="12.140625" style="111" customWidth="1"/>
    <col min="5890" max="5890" width="40.42578125" style="111" customWidth="1"/>
    <col min="5891" max="5891" width="11.7109375" style="111" customWidth="1"/>
    <col min="5892" max="5892" width="3.140625" style="111" bestFit="1" customWidth="1"/>
    <col min="5893" max="5893" width="11" style="111" bestFit="1" customWidth="1"/>
    <col min="5894" max="5894" width="34.42578125" style="111" customWidth="1"/>
    <col min="5895" max="6144" width="9.140625" style="111"/>
    <col min="6145" max="6145" width="12.140625" style="111" customWidth="1"/>
    <col min="6146" max="6146" width="40.42578125" style="111" customWidth="1"/>
    <col min="6147" max="6147" width="11.7109375" style="111" customWidth="1"/>
    <col min="6148" max="6148" width="3.140625" style="111" bestFit="1" customWidth="1"/>
    <col min="6149" max="6149" width="11" style="111" bestFit="1" customWidth="1"/>
    <col min="6150" max="6150" width="34.42578125" style="111" customWidth="1"/>
    <col min="6151" max="6400" width="9.140625" style="111"/>
    <col min="6401" max="6401" width="12.140625" style="111" customWidth="1"/>
    <col min="6402" max="6402" width="40.42578125" style="111" customWidth="1"/>
    <col min="6403" max="6403" width="11.7109375" style="111" customWidth="1"/>
    <col min="6404" max="6404" width="3.140625" style="111" bestFit="1" customWidth="1"/>
    <col min="6405" max="6405" width="11" style="111" bestFit="1" customWidth="1"/>
    <col min="6406" max="6406" width="34.42578125" style="111" customWidth="1"/>
    <col min="6407" max="6656" width="9.140625" style="111"/>
    <col min="6657" max="6657" width="12.140625" style="111" customWidth="1"/>
    <col min="6658" max="6658" width="40.42578125" style="111" customWidth="1"/>
    <col min="6659" max="6659" width="11.7109375" style="111" customWidth="1"/>
    <col min="6660" max="6660" width="3.140625" style="111" bestFit="1" customWidth="1"/>
    <col min="6661" max="6661" width="11" style="111" bestFit="1" customWidth="1"/>
    <col min="6662" max="6662" width="34.42578125" style="111" customWidth="1"/>
    <col min="6663" max="6912" width="9.140625" style="111"/>
    <col min="6913" max="6913" width="12.140625" style="111" customWidth="1"/>
    <col min="6914" max="6914" width="40.42578125" style="111" customWidth="1"/>
    <col min="6915" max="6915" width="11.7109375" style="111" customWidth="1"/>
    <col min="6916" max="6916" width="3.140625" style="111" bestFit="1" customWidth="1"/>
    <col min="6917" max="6917" width="11" style="111" bestFit="1" customWidth="1"/>
    <col min="6918" max="6918" width="34.42578125" style="111" customWidth="1"/>
    <col min="6919" max="7168" width="9.140625" style="111"/>
    <col min="7169" max="7169" width="12.140625" style="111" customWidth="1"/>
    <col min="7170" max="7170" width="40.42578125" style="111" customWidth="1"/>
    <col min="7171" max="7171" width="11.7109375" style="111" customWidth="1"/>
    <col min="7172" max="7172" width="3.140625" style="111" bestFit="1" customWidth="1"/>
    <col min="7173" max="7173" width="11" style="111" bestFit="1" customWidth="1"/>
    <col min="7174" max="7174" width="34.42578125" style="111" customWidth="1"/>
    <col min="7175" max="7424" width="9.140625" style="111"/>
    <col min="7425" max="7425" width="12.140625" style="111" customWidth="1"/>
    <col min="7426" max="7426" width="40.42578125" style="111" customWidth="1"/>
    <col min="7427" max="7427" width="11.7109375" style="111" customWidth="1"/>
    <col min="7428" max="7428" width="3.140625" style="111" bestFit="1" customWidth="1"/>
    <col min="7429" max="7429" width="11" style="111" bestFit="1" customWidth="1"/>
    <col min="7430" max="7430" width="34.42578125" style="111" customWidth="1"/>
    <col min="7431" max="7680" width="9.140625" style="111"/>
    <col min="7681" max="7681" width="12.140625" style="111" customWidth="1"/>
    <col min="7682" max="7682" width="40.42578125" style="111" customWidth="1"/>
    <col min="7683" max="7683" width="11.7109375" style="111" customWidth="1"/>
    <col min="7684" max="7684" width="3.140625" style="111" bestFit="1" customWidth="1"/>
    <col min="7685" max="7685" width="11" style="111" bestFit="1" customWidth="1"/>
    <col min="7686" max="7686" width="34.42578125" style="111" customWidth="1"/>
    <col min="7687" max="7936" width="9.140625" style="111"/>
    <col min="7937" max="7937" width="12.140625" style="111" customWidth="1"/>
    <col min="7938" max="7938" width="40.42578125" style="111" customWidth="1"/>
    <col min="7939" max="7939" width="11.7109375" style="111" customWidth="1"/>
    <col min="7940" max="7940" width="3.140625" style="111" bestFit="1" customWidth="1"/>
    <col min="7941" max="7941" width="11" style="111" bestFit="1" customWidth="1"/>
    <col min="7942" max="7942" width="34.42578125" style="111" customWidth="1"/>
    <col min="7943" max="8192" width="9.140625" style="111"/>
    <col min="8193" max="8193" width="12.140625" style="111" customWidth="1"/>
    <col min="8194" max="8194" width="40.42578125" style="111" customWidth="1"/>
    <col min="8195" max="8195" width="11.7109375" style="111" customWidth="1"/>
    <col min="8196" max="8196" width="3.140625" style="111" bestFit="1" customWidth="1"/>
    <col min="8197" max="8197" width="11" style="111" bestFit="1" customWidth="1"/>
    <col min="8198" max="8198" width="34.42578125" style="111" customWidth="1"/>
    <col min="8199" max="8448" width="9.140625" style="111"/>
    <col min="8449" max="8449" width="12.140625" style="111" customWidth="1"/>
    <col min="8450" max="8450" width="40.42578125" style="111" customWidth="1"/>
    <col min="8451" max="8451" width="11.7109375" style="111" customWidth="1"/>
    <col min="8452" max="8452" width="3.140625" style="111" bestFit="1" customWidth="1"/>
    <col min="8453" max="8453" width="11" style="111" bestFit="1" customWidth="1"/>
    <col min="8454" max="8454" width="34.42578125" style="111" customWidth="1"/>
    <col min="8455" max="8704" width="9.140625" style="111"/>
    <col min="8705" max="8705" width="12.140625" style="111" customWidth="1"/>
    <col min="8706" max="8706" width="40.42578125" style="111" customWidth="1"/>
    <col min="8707" max="8707" width="11.7109375" style="111" customWidth="1"/>
    <col min="8708" max="8708" width="3.140625" style="111" bestFit="1" customWidth="1"/>
    <col min="8709" max="8709" width="11" style="111" bestFit="1" customWidth="1"/>
    <col min="8710" max="8710" width="34.42578125" style="111" customWidth="1"/>
    <col min="8711" max="8960" width="9.140625" style="111"/>
    <col min="8961" max="8961" width="12.140625" style="111" customWidth="1"/>
    <col min="8962" max="8962" width="40.42578125" style="111" customWidth="1"/>
    <col min="8963" max="8963" width="11.7109375" style="111" customWidth="1"/>
    <col min="8964" max="8964" width="3.140625" style="111" bestFit="1" customWidth="1"/>
    <col min="8965" max="8965" width="11" style="111" bestFit="1" customWidth="1"/>
    <col min="8966" max="8966" width="34.42578125" style="111" customWidth="1"/>
    <col min="8967" max="9216" width="9.140625" style="111"/>
    <col min="9217" max="9217" width="12.140625" style="111" customWidth="1"/>
    <col min="9218" max="9218" width="40.42578125" style="111" customWidth="1"/>
    <col min="9219" max="9219" width="11.7109375" style="111" customWidth="1"/>
    <col min="9220" max="9220" width="3.140625" style="111" bestFit="1" customWidth="1"/>
    <col min="9221" max="9221" width="11" style="111" bestFit="1" customWidth="1"/>
    <col min="9222" max="9222" width="34.42578125" style="111" customWidth="1"/>
    <col min="9223" max="9472" width="9.140625" style="111"/>
    <col min="9473" max="9473" width="12.140625" style="111" customWidth="1"/>
    <col min="9474" max="9474" width="40.42578125" style="111" customWidth="1"/>
    <col min="9475" max="9475" width="11.7109375" style="111" customWidth="1"/>
    <col min="9476" max="9476" width="3.140625" style="111" bestFit="1" customWidth="1"/>
    <col min="9477" max="9477" width="11" style="111" bestFit="1" customWidth="1"/>
    <col min="9478" max="9478" width="34.42578125" style="111" customWidth="1"/>
    <col min="9479" max="9728" width="9.140625" style="111"/>
    <col min="9729" max="9729" width="12.140625" style="111" customWidth="1"/>
    <col min="9730" max="9730" width="40.42578125" style="111" customWidth="1"/>
    <col min="9731" max="9731" width="11.7109375" style="111" customWidth="1"/>
    <col min="9732" max="9732" width="3.140625" style="111" bestFit="1" customWidth="1"/>
    <col min="9733" max="9733" width="11" style="111" bestFit="1" customWidth="1"/>
    <col min="9734" max="9734" width="34.42578125" style="111" customWidth="1"/>
    <col min="9735" max="9984" width="9.140625" style="111"/>
    <col min="9985" max="9985" width="12.140625" style="111" customWidth="1"/>
    <col min="9986" max="9986" width="40.42578125" style="111" customWidth="1"/>
    <col min="9987" max="9987" width="11.7109375" style="111" customWidth="1"/>
    <col min="9988" max="9988" width="3.140625" style="111" bestFit="1" customWidth="1"/>
    <col min="9989" max="9989" width="11" style="111" bestFit="1" customWidth="1"/>
    <col min="9990" max="9990" width="34.42578125" style="111" customWidth="1"/>
    <col min="9991" max="10240" width="9.140625" style="111"/>
    <col min="10241" max="10241" width="12.140625" style="111" customWidth="1"/>
    <col min="10242" max="10242" width="40.42578125" style="111" customWidth="1"/>
    <col min="10243" max="10243" width="11.7109375" style="111" customWidth="1"/>
    <col min="10244" max="10244" width="3.140625" style="111" bestFit="1" customWidth="1"/>
    <col min="10245" max="10245" width="11" style="111" bestFit="1" customWidth="1"/>
    <col min="10246" max="10246" width="34.42578125" style="111" customWidth="1"/>
    <col min="10247" max="10496" width="9.140625" style="111"/>
    <col min="10497" max="10497" width="12.140625" style="111" customWidth="1"/>
    <col min="10498" max="10498" width="40.42578125" style="111" customWidth="1"/>
    <col min="10499" max="10499" width="11.7109375" style="111" customWidth="1"/>
    <col min="10500" max="10500" width="3.140625" style="111" bestFit="1" customWidth="1"/>
    <col min="10501" max="10501" width="11" style="111" bestFit="1" customWidth="1"/>
    <col min="10502" max="10502" width="34.42578125" style="111" customWidth="1"/>
    <col min="10503" max="10752" width="9.140625" style="111"/>
    <col min="10753" max="10753" width="12.140625" style="111" customWidth="1"/>
    <col min="10754" max="10754" width="40.42578125" style="111" customWidth="1"/>
    <col min="10755" max="10755" width="11.7109375" style="111" customWidth="1"/>
    <col min="10756" max="10756" width="3.140625" style="111" bestFit="1" customWidth="1"/>
    <col min="10757" max="10757" width="11" style="111" bestFit="1" customWidth="1"/>
    <col min="10758" max="10758" width="34.42578125" style="111" customWidth="1"/>
    <col min="10759" max="11008" width="9.140625" style="111"/>
    <col min="11009" max="11009" width="12.140625" style="111" customWidth="1"/>
    <col min="11010" max="11010" width="40.42578125" style="111" customWidth="1"/>
    <col min="11011" max="11011" width="11.7109375" style="111" customWidth="1"/>
    <col min="11012" max="11012" width="3.140625" style="111" bestFit="1" customWidth="1"/>
    <col min="11013" max="11013" width="11" style="111" bestFit="1" customWidth="1"/>
    <col min="11014" max="11014" width="34.42578125" style="111" customWidth="1"/>
    <col min="11015" max="11264" width="9.140625" style="111"/>
    <col min="11265" max="11265" width="12.140625" style="111" customWidth="1"/>
    <col min="11266" max="11266" width="40.42578125" style="111" customWidth="1"/>
    <col min="11267" max="11267" width="11.7109375" style="111" customWidth="1"/>
    <col min="11268" max="11268" width="3.140625" style="111" bestFit="1" customWidth="1"/>
    <col min="11269" max="11269" width="11" style="111" bestFit="1" customWidth="1"/>
    <col min="11270" max="11270" width="34.42578125" style="111" customWidth="1"/>
    <col min="11271" max="11520" width="9.140625" style="111"/>
    <col min="11521" max="11521" width="12.140625" style="111" customWidth="1"/>
    <col min="11522" max="11522" width="40.42578125" style="111" customWidth="1"/>
    <col min="11523" max="11523" width="11.7109375" style="111" customWidth="1"/>
    <col min="11524" max="11524" width="3.140625" style="111" bestFit="1" customWidth="1"/>
    <col min="11525" max="11525" width="11" style="111" bestFit="1" customWidth="1"/>
    <col min="11526" max="11526" width="34.42578125" style="111" customWidth="1"/>
    <col min="11527" max="11776" width="9.140625" style="111"/>
    <col min="11777" max="11777" width="12.140625" style="111" customWidth="1"/>
    <col min="11778" max="11778" width="40.42578125" style="111" customWidth="1"/>
    <col min="11779" max="11779" width="11.7109375" style="111" customWidth="1"/>
    <col min="11780" max="11780" width="3.140625" style="111" bestFit="1" customWidth="1"/>
    <col min="11781" max="11781" width="11" style="111" bestFit="1" customWidth="1"/>
    <col min="11782" max="11782" width="34.42578125" style="111" customWidth="1"/>
    <col min="11783" max="12032" width="9.140625" style="111"/>
    <col min="12033" max="12033" width="12.140625" style="111" customWidth="1"/>
    <col min="12034" max="12034" width="40.42578125" style="111" customWidth="1"/>
    <col min="12035" max="12035" width="11.7109375" style="111" customWidth="1"/>
    <col min="12036" max="12036" width="3.140625" style="111" bestFit="1" customWidth="1"/>
    <col min="12037" max="12037" width="11" style="111" bestFit="1" customWidth="1"/>
    <col min="12038" max="12038" width="34.42578125" style="111" customWidth="1"/>
    <col min="12039" max="12288" width="9.140625" style="111"/>
    <col min="12289" max="12289" width="12.140625" style="111" customWidth="1"/>
    <col min="12290" max="12290" width="40.42578125" style="111" customWidth="1"/>
    <col min="12291" max="12291" width="11.7109375" style="111" customWidth="1"/>
    <col min="12292" max="12292" width="3.140625" style="111" bestFit="1" customWidth="1"/>
    <col min="12293" max="12293" width="11" style="111" bestFit="1" customWidth="1"/>
    <col min="12294" max="12294" width="34.42578125" style="111" customWidth="1"/>
    <col min="12295" max="12544" width="9.140625" style="111"/>
    <col min="12545" max="12545" width="12.140625" style="111" customWidth="1"/>
    <col min="12546" max="12546" width="40.42578125" style="111" customWidth="1"/>
    <col min="12547" max="12547" width="11.7109375" style="111" customWidth="1"/>
    <col min="12548" max="12548" width="3.140625" style="111" bestFit="1" customWidth="1"/>
    <col min="12549" max="12549" width="11" style="111" bestFit="1" customWidth="1"/>
    <col min="12550" max="12550" width="34.42578125" style="111" customWidth="1"/>
    <col min="12551" max="12800" width="9.140625" style="111"/>
    <col min="12801" max="12801" width="12.140625" style="111" customWidth="1"/>
    <col min="12802" max="12802" width="40.42578125" style="111" customWidth="1"/>
    <col min="12803" max="12803" width="11.7109375" style="111" customWidth="1"/>
    <col min="12804" max="12804" width="3.140625" style="111" bestFit="1" customWidth="1"/>
    <col min="12805" max="12805" width="11" style="111" bestFit="1" customWidth="1"/>
    <col min="12806" max="12806" width="34.42578125" style="111" customWidth="1"/>
    <col min="12807" max="13056" width="9.140625" style="111"/>
    <col min="13057" max="13057" width="12.140625" style="111" customWidth="1"/>
    <col min="13058" max="13058" width="40.42578125" style="111" customWidth="1"/>
    <col min="13059" max="13059" width="11.7109375" style="111" customWidth="1"/>
    <col min="13060" max="13060" width="3.140625" style="111" bestFit="1" customWidth="1"/>
    <col min="13061" max="13061" width="11" style="111" bestFit="1" customWidth="1"/>
    <col min="13062" max="13062" width="34.42578125" style="111" customWidth="1"/>
    <col min="13063" max="13312" width="9.140625" style="111"/>
    <col min="13313" max="13313" width="12.140625" style="111" customWidth="1"/>
    <col min="13314" max="13314" width="40.42578125" style="111" customWidth="1"/>
    <col min="13315" max="13315" width="11.7109375" style="111" customWidth="1"/>
    <col min="13316" max="13316" width="3.140625" style="111" bestFit="1" customWidth="1"/>
    <col min="13317" max="13317" width="11" style="111" bestFit="1" customWidth="1"/>
    <col min="13318" max="13318" width="34.42578125" style="111" customWidth="1"/>
    <col min="13319" max="13568" width="9.140625" style="111"/>
    <col min="13569" max="13569" width="12.140625" style="111" customWidth="1"/>
    <col min="13570" max="13570" width="40.42578125" style="111" customWidth="1"/>
    <col min="13571" max="13571" width="11.7109375" style="111" customWidth="1"/>
    <col min="13572" max="13572" width="3.140625" style="111" bestFit="1" customWidth="1"/>
    <col min="13573" max="13573" width="11" style="111" bestFit="1" customWidth="1"/>
    <col min="13574" max="13574" width="34.42578125" style="111" customWidth="1"/>
    <col min="13575" max="13824" width="9.140625" style="111"/>
    <col min="13825" max="13825" width="12.140625" style="111" customWidth="1"/>
    <col min="13826" max="13826" width="40.42578125" style="111" customWidth="1"/>
    <col min="13827" max="13827" width="11.7109375" style="111" customWidth="1"/>
    <col min="13828" max="13828" width="3.140625" style="111" bestFit="1" customWidth="1"/>
    <col min="13829" max="13829" width="11" style="111" bestFit="1" customWidth="1"/>
    <col min="13830" max="13830" width="34.42578125" style="111" customWidth="1"/>
    <col min="13831" max="14080" width="9.140625" style="111"/>
    <col min="14081" max="14081" width="12.140625" style="111" customWidth="1"/>
    <col min="14082" max="14082" width="40.42578125" style="111" customWidth="1"/>
    <col min="14083" max="14083" width="11.7109375" style="111" customWidth="1"/>
    <col min="14084" max="14084" width="3.140625" style="111" bestFit="1" customWidth="1"/>
    <col min="14085" max="14085" width="11" style="111" bestFit="1" customWidth="1"/>
    <col min="14086" max="14086" width="34.42578125" style="111" customWidth="1"/>
    <col min="14087" max="14336" width="9.140625" style="111"/>
    <col min="14337" max="14337" width="12.140625" style="111" customWidth="1"/>
    <col min="14338" max="14338" width="40.42578125" style="111" customWidth="1"/>
    <col min="14339" max="14339" width="11.7109375" style="111" customWidth="1"/>
    <col min="14340" max="14340" width="3.140625" style="111" bestFit="1" customWidth="1"/>
    <col min="14341" max="14341" width="11" style="111" bestFit="1" customWidth="1"/>
    <col min="14342" max="14342" width="34.42578125" style="111" customWidth="1"/>
    <col min="14343" max="14592" width="9.140625" style="111"/>
    <col min="14593" max="14593" width="12.140625" style="111" customWidth="1"/>
    <col min="14594" max="14594" width="40.42578125" style="111" customWidth="1"/>
    <col min="14595" max="14595" width="11.7109375" style="111" customWidth="1"/>
    <col min="14596" max="14596" width="3.140625" style="111" bestFit="1" customWidth="1"/>
    <col min="14597" max="14597" width="11" style="111" bestFit="1" customWidth="1"/>
    <col min="14598" max="14598" width="34.42578125" style="111" customWidth="1"/>
    <col min="14599" max="14848" width="9.140625" style="111"/>
    <col min="14849" max="14849" width="12.140625" style="111" customWidth="1"/>
    <col min="14850" max="14850" width="40.42578125" style="111" customWidth="1"/>
    <col min="14851" max="14851" width="11.7109375" style="111" customWidth="1"/>
    <col min="14852" max="14852" width="3.140625" style="111" bestFit="1" customWidth="1"/>
    <col min="14853" max="14853" width="11" style="111" bestFit="1" customWidth="1"/>
    <col min="14854" max="14854" width="34.42578125" style="111" customWidth="1"/>
    <col min="14855" max="15104" width="9.140625" style="111"/>
    <col min="15105" max="15105" width="12.140625" style="111" customWidth="1"/>
    <col min="15106" max="15106" width="40.42578125" style="111" customWidth="1"/>
    <col min="15107" max="15107" width="11.7109375" style="111" customWidth="1"/>
    <col min="15108" max="15108" width="3.140625" style="111" bestFit="1" customWidth="1"/>
    <col min="15109" max="15109" width="11" style="111" bestFit="1" customWidth="1"/>
    <col min="15110" max="15110" width="34.42578125" style="111" customWidth="1"/>
    <col min="15111" max="15360" width="9.140625" style="111"/>
    <col min="15361" max="15361" width="12.140625" style="111" customWidth="1"/>
    <col min="15362" max="15362" width="40.42578125" style="111" customWidth="1"/>
    <col min="15363" max="15363" width="11.7109375" style="111" customWidth="1"/>
    <col min="15364" max="15364" width="3.140625" style="111" bestFit="1" customWidth="1"/>
    <col min="15365" max="15365" width="11" style="111" bestFit="1" customWidth="1"/>
    <col min="15366" max="15366" width="34.42578125" style="111" customWidth="1"/>
    <col min="15367" max="15616" width="9.140625" style="111"/>
    <col min="15617" max="15617" width="12.140625" style="111" customWidth="1"/>
    <col min="15618" max="15618" width="40.42578125" style="111" customWidth="1"/>
    <col min="15619" max="15619" width="11.7109375" style="111" customWidth="1"/>
    <col min="15620" max="15620" width="3.140625" style="111" bestFit="1" customWidth="1"/>
    <col min="15621" max="15621" width="11" style="111" bestFit="1" customWidth="1"/>
    <col min="15622" max="15622" width="34.42578125" style="111" customWidth="1"/>
    <col min="15623" max="15872" width="9.140625" style="111"/>
    <col min="15873" max="15873" width="12.140625" style="111" customWidth="1"/>
    <col min="15874" max="15874" width="40.42578125" style="111" customWidth="1"/>
    <col min="15875" max="15875" width="11.7109375" style="111" customWidth="1"/>
    <col min="15876" max="15876" width="3.140625" style="111" bestFit="1" customWidth="1"/>
    <col min="15877" max="15877" width="11" style="111" bestFit="1" customWidth="1"/>
    <col min="15878" max="15878" width="34.42578125" style="111" customWidth="1"/>
    <col min="15879" max="16128" width="9.140625" style="111"/>
    <col min="16129" max="16129" width="12.140625" style="111" customWidth="1"/>
    <col min="16130" max="16130" width="40.42578125" style="111" customWidth="1"/>
    <col min="16131" max="16131" width="11.7109375" style="111" customWidth="1"/>
    <col min="16132" max="16132" width="3.140625" style="111" bestFit="1" customWidth="1"/>
    <col min="16133" max="16133" width="11" style="111" bestFit="1" customWidth="1"/>
    <col min="16134" max="16134" width="34.42578125" style="111" customWidth="1"/>
    <col min="16135" max="16384" width="9.140625" style="111"/>
  </cols>
  <sheetData>
    <row r="1" spans="1:8" s="99" customFormat="1" ht="38.25" customHeight="1" x14ac:dyDescent="0.25">
      <c r="A1" s="490" t="s">
        <v>128</v>
      </c>
      <c r="B1" s="490"/>
      <c r="C1" s="490"/>
      <c r="D1" s="490"/>
      <c r="E1" s="98"/>
      <c r="F1" s="98"/>
      <c r="H1" s="100"/>
    </row>
    <row r="2" spans="1:8" s="102" customFormat="1" x14ac:dyDescent="0.2">
      <c r="A2" s="101"/>
      <c r="B2" s="101"/>
      <c r="C2" s="101"/>
      <c r="D2" s="101"/>
      <c r="E2" s="101"/>
      <c r="F2" s="101"/>
      <c r="H2" s="103"/>
    </row>
    <row r="3" spans="1:8" s="105" customFormat="1" x14ac:dyDescent="0.2">
      <c r="A3" s="104" t="s">
        <v>38</v>
      </c>
      <c r="B3" s="491" t="s">
        <v>129</v>
      </c>
      <c r="C3" s="491"/>
      <c r="D3" s="491"/>
      <c r="E3" s="101"/>
    </row>
    <row r="4" spans="1:8" s="105" customFormat="1" ht="27" customHeight="1" x14ac:dyDescent="0.2">
      <c r="A4" s="104" t="s">
        <v>21</v>
      </c>
      <c r="B4" s="491" t="str">
        <f>PLANILHA!B4</f>
        <v xml:space="preserve"> PROJETO PARA PAVIMENTAÇÃO EM PAV'S E DRENAGEM NA ESTRADA QUE LIGA RICHMOND A SÃO CARLOS</v>
      </c>
      <c r="C4" s="491"/>
      <c r="D4" s="491"/>
      <c r="E4" s="101"/>
    </row>
    <row r="5" spans="1:8" s="105" customFormat="1" x14ac:dyDescent="0.2">
      <c r="A5" s="104" t="s">
        <v>39</v>
      </c>
      <c r="B5" s="106" t="s">
        <v>260</v>
      </c>
      <c r="C5" s="107"/>
      <c r="D5" s="107"/>
      <c r="E5" s="101"/>
    </row>
    <row r="6" spans="1:8" s="105" customFormat="1" x14ac:dyDescent="0.2">
      <c r="A6" s="108"/>
      <c r="B6" s="109"/>
      <c r="C6" s="110"/>
      <c r="E6" s="101"/>
    </row>
    <row r="7" spans="1:8" x14ac:dyDescent="0.2">
      <c r="A7" s="489" t="s">
        <v>40</v>
      </c>
      <c r="B7" s="489"/>
      <c r="C7" s="489"/>
      <c r="D7" s="489"/>
    </row>
    <row r="8" spans="1:8" s="112" customFormat="1" ht="8.1" customHeight="1" x14ac:dyDescent="0.2">
      <c r="B8" s="113"/>
      <c r="C8" s="114"/>
      <c r="D8" s="115"/>
    </row>
    <row r="9" spans="1:8" x14ac:dyDescent="0.2">
      <c r="B9" s="116" t="s">
        <v>41</v>
      </c>
      <c r="C9" s="114"/>
      <c r="D9" s="115"/>
    </row>
    <row r="10" spans="1:8" ht="8.1" customHeight="1" x14ac:dyDescent="0.2">
      <c r="C10" s="114"/>
      <c r="D10" s="115"/>
    </row>
    <row r="11" spans="1:8" x14ac:dyDescent="0.2">
      <c r="A11" s="489" t="s">
        <v>42</v>
      </c>
      <c r="B11" s="489"/>
      <c r="C11" s="489"/>
      <c r="D11" s="489"/>
    </row>
    <row r="12" spans="1:8" s="112" customFormat="1" ht="6" x14ac:dyDescent="0.15">
      <c r="C12" s="117"/>
      <c r="D12" s="118"/>
    </row>
    <row r="13" spans="1:8" x14ac:dyDescent="0.2">
      <c r="B13" s="116" t="s">
        <v>43</v>
      </c>
      <c r="C13" s="117"/>
      <c r="D13" s="118"/>
    </row>
    <row r="14" spans="1:8" ht="8.1" customHeight="1" x14ac:dyDescent="0.2">
      <c r="B14" s="119"/>
      <c r="D14" s="120"/>
      <c r="E14" s="119"/>
      <c r="F14" s="119"/>
    </row>
    <row r="15" spans="1:8" x14ac:dyDescent="0.2">
      <c r="A15" s="489" t="s">
        <v>44</v>
      </c>
      <c r="B15" s="489"/>
      <c r="C15" s="489"/>
      <c r="D15" s="489"/>
    </row>
    <row r="16" spans="1:8" s="112" customFormat="1" ht="6" x14ac:dyDescent="0.15">
      <c r="C16" s="117"/>
      <c r="D16" s="121"/>
    </row>
    <row r="17" spans="1:6" x14ac:dyDescent="0.2">
      <c r="A17" s="122"/>
      <c r="B17" s="123" t="s">
        <v>45</v>
      </c>
      <c r="C17" s="124">
        <v>3.8</v>
      </c>
      <c r="D17" s="125" t="s">
        <v>14</v>
      </c>
      <c r="F17" s="126"/>
    </row>
    <row r="18" spans="1:6" x14ac:dyDescent="0.2">
      <c r="A18" s="122"/>
      <c r="B18" s="123" t="s">
        <v>46</v>
      </c>
      <c r="C18" s="124">
        <v>0.85</v>
      </c>
      <c r="D18" s="125" t="s">
        <v>14</v>
      </c>
      <c r="F18" s="126"/>
    </row>
    <row r="19" spans="1:6" x14ac:dyDescent="0.2">
      <c r="A19" s="122"/>
      <c r="B19" s="123" t="s">
        <v>47</v>
      </c>
      <c r="C19" s="124">
        <v>0.48</v>
      </c>
      <c r="D19" s="125" t="s">
        <v>14</v>
      </c>
      <c r="F19" s="126"/>
    </row>
    <row r="20" spans="1:6" x14ac:dyDescent="0.2">
      <c r="A20" s="122"/>
      <c r="B20" s="123" t="s">
        <v>48</v>
      </c>
      <c r="C20" s="124">
        <v>1.02</v>
      </c>
      <c r="D20" s="125" t="s">
        <v>14</v>
      </c>
      <c r="F20" s="126"/>
    </row>
    <row r="21" spans="1:6" ht="8.1" customHeight="1" x14ac:dyDescent="0.2">
      <c r="A21" s="127"/>
      <c r="B21" s="128"/>
      <c r="C21" s="129"/>
      <c r="D21" s="130"/>
      <c r="E21" s="127"/>
      <c r="F21" s="126"/>
    </row>
    <row r="22" spans="1:6" x14ac:dyDescent="0.2">
      <c r="A22" s="122"/>
      <c r="B22" s="123" t="s">
        <v>49</v>
      </c>
      <c r="C22" s="124">
        <v>6.64</v>
      </c>
      <c r="D22" s="125" t="s">
        <v>14</v>
      </c>
      <c r="F22" s="126"/>
    </row>
    <row r="23" spans="1:6" ht="8.1" customHeight="1" x14ac:dyDescent="0.2">
      <c r="C23" s="131"/>
      <c r="D23" s="132"/>
    </row>
    <row r="24" spans="1:6" ht="12.75" customHeight="1" x14ac:dyDescent="0.2">
      <c r="A24" s="489" t="s">
        <v>50</v>
      </c>
      <c r="B24" s="489"/>
      <c r="C24" s="489"/>
      <c r="D24" s="489"/>
    </row>
    <row r="25" spans="1:6" ht="8.1" customHeight="1" x14ac:dyDescent="0.2">
      <c r="A25" s="133"/>
      <c r="B25" s="133"/>
      <c r="C25" s="133"/>
      <c r="D25" s="133"/>
    </row>
    <row r="26" spans="1:6" ht="12.75" customHeight="1" x14ac:dyDescent="0.2">
      <c r="A26" s="133"/>
      <c r="B26" s="134" t="s">
        <v>51</v>
      </c>
      <c r="C26" s="135">
        <f>C29+C31+C32+C33</f>
        <v>13.15</v>
      </c>
      <c r="D26" s="136" t="s">
        <v>14</v>
      </c>
    </row>
    <row r="27" spans="1:6" ht="12.75" customHeight="1" x14ac:dyDescent="0.2">
      <c r="A27" s="133"/>
      <c r="B27" s="133"/>
      <c r="C27" s="133"/>
      <c r="D27" s="133"/>
    </row>
    <row r="28" spans="1:6" ht="13.5" customHeight="1" x14ac:dyDescent="0.2">
      <c r="A28" s="133"/>
      <c r="B28" s="137" t="s">
        <v>130</v>
      </c>
      <c r="C28" s="124">
        <v>100</v>
      </c>
      <c r="D28" s="136" t="s">
        <v>14</v>
      </c>
    </row>
    <row r="29" spans="1:6" ht="12.75" customHeight="1" x14ac:dyDescent="0.2">
      <c r="A29" s="133"/>
      <c r="B29" s="137" t="s">
        <v>131</v>
      </c>
      <c r="C29" s="124">
        <v>5</v>
      </c>
      <c r="D29" s="136" t="s">
        <v>14</v>
      </c>
    </row>
    <row r="30" spans="1:6" s="112" customFormat="1" ht="8.1" customHeight="1" x14ac:dyDescent="0.15">
      <c r="C30" s="138"/>
      <c r="D30" s="139"/>
    </row>
    <row r="31" spans="1:6" x14ac:dyDescent="0.2">
      <c r="B31" s="137" t="s">
        <v>19</v>
      </c>
      <c r="C31" s="140">
        <v>3</v>
      </c>
      <c r="D31" s="141" t="s">
        <v>14</v>
      </c>
      <c r="F31" s="126"/>
    </row>
    <row r="32" spans="1:6" ht="12.75" customHeight="1" x14ac:dyDescent="0.2">
      <c r="B32" s="137" t="s">
        <v>20</v>
      </c>
      <c r="C32" s="140">
        <v>0.65</v>
      </c>
      <c r="D32" s="141" t="s">
        <v>14</v>
      </c>
    </row>
    <row r="33" spans="1:6" ht="12.75" customHeight="1" x14ac:dyDescent="0.2">
      <c r="B33" s="137" t="s">
        <v>52</v>
      </c>
      <c r="C33" s="140">
        <f>IF(B9="Com Desoneração",4.5,0)</f>
        <v>4.5</v>
      </c>
      <c r="D33" s="125" t="s">
        <v>14</v>
      </c>
    </row>
    <row r="34" spans="1:6" ht="8.1" customHeight="1" x14ac:dyDescent="0.2">
      <c r="D34" s="120"/>
    </row>
    <row r="35" spans="1:6" x14ac:dyDescent="0.2">
      <c r="A35" s="489" t="s">
        <v>53</v>
      </c>
      <c r="B35" s="489"/>
      <c r="C35" s="489"/>
      <c r="D35" s="489"/>
    </row>
    <row r="36" spans="1:6" s="112" customFormat="1" ht="6" x14ac:dyDescent="0.15">
      <c r="C36" s="117"/>
      <c r="D36" s="118"/>
    </row>
    <row r="37" spans="1:6" ht="12.75" customHeight="1" x14ac:dyDescent="0.2">
      <c r="B37" s="131" t="s">
        <v>54</v>
      </c>
      <c r="C37" s="493">
        <f>ROUND((((1+($C$17/100)+($C$19/100)+($C$18/100))*(1+($C$20/100))*(1+($C$22/100)))/(1-$C$26/100)-1),4)</f>
        <v>0.30399999999999999</v>
      </c>
      <c r="D37" s="494"/>
      <c r="E37" s="142" t="str">
        <f>[3]Auxiliar!A17</f>
        <v>Atende</v>
      </c>
      <c r="F37" s="143"/>
    </row>
    <row r="38" spans="1:6" ht="12.75" customHeight="1" x14ac:dyDescent="0.2">
      <c r="B38" s="119" t="s">
        <v>55</v>
      </c>
      <c r="C38" s="495"/>
      <c r="D38" s="496"/>
      <c r="F38" s="144"/>
    </row>
    <row r="39" spans="1:6" x14ac:dyDescent="0.2">
      <c r="C39" s="145"/>
    </row>
    <row r="40" spans="1:6" x14ac:dyDescent="0.2">
      <c r="A40" s="497" t="s">
        <v>132</v>
      </c>
      <c r="B40" s="497"/>
      <c r="C40" s="497"/>
      <c r="D40" s="497"/>
    </row>
    <row r="41" spans="1:6" x14ac:dyDescent="0.2">
      <c r="A41" s="497" t="str">
        <f>CONCATENATE("do ISS para ", B13," é de ",C28," %",", com a respectiva alíquota de ",C29,"  %")</f>
        <v>do ISS para Rodovias e Ferrovias é de 100 %, com a respectiva alíquota de 5  %</v>
      </c>
      <c r="B41" s="497"/>
      <c r="C41" s="497"/>
    </row>
    <row r="42" spans="1:6" x14ac:dyDescent="0.2">
      <c r="A42" s="147"/>
    </row>
    <row r="43" spans="1:6" x14ac:dyDescent="0.2">
      <c r="A43" s="492" t="s">
        <v>133</v>
      </c>
      <c r="B43" s="492"/>
      <c r="C43" s="492"/>
      <c r="D43" s="492"/>
    </row>
    <row r="44" spans="1:6" x14ac:dyDescent="0.2">
      <c r="A44" s="492" t="str">
        <f>CONCATENATE("elaboração do orçamento foi ",B9,", e que esta é a alternativa mais adequada para ")</f>
        <v xml:space="preserve">elaboração do orçamento foi Com Desoneração, e que esta é a alternativa mais adequada para </v>
      </c>
      <c r="B44" s="492"/>
      <c r="C44" s="492"/>
      <c r="D44" s="492"/>
    </row>
    <row r="45" spans="1:6" x14ac:dyDescent="0.2">
      <c r="A45" s="492" t="s">
        <v>134</v>
      </c>
      <c r="B45" s="492"/>
      <c r="C45" s="492"/>
      <c r="D45" s="492"/>
    </row>
    <row r="49" spans="1:4" x14ac:dyDescent="0.2">
      <c r="A49" s="122" t="s">
        <v>135</v>
      </c>
      <c r="B49" s="148" t="s">
        <v>36</v>
      </c>
    </row>
    <row r="50" spans="1:4" x14ac:dyDescent="0.2">
      <c r="A50" s="122" t="s">
        <v>136</v>
      </c>
      <c r="B50" s="149" t="s">
        <v>137</v>
      </c>
    </row>
    <row r="53" spans="1:4" x14ac:dyDescent="0.2">
      <c r="C53" s="111"/>
      <c r="D53" s="111"/>
    </row>
    <row r="55" spans="1:4" x14ac:dyDescent="0.2">
      <c r="A55" s="122" t="s">
        <v>138</v>
      </c>
      <c r="B55" s="148" t="s">
        <v>177</v>
      </c>
    </row>
    <row r="56" spans="1:4" x14ac:dyDescent="0.2">
      <c r="A56" s="122" t="s">
        <v>139</v>
      </c>
      <c r="B56" s="149" t="s">
        <v>83</v>
      </c>
    </row>
  </sheetData>
  <sheetProtection selectLockedCells="1" autoFilter="0"/>
  <protectedRanges>
    <protectedRange sqref="C17:C20" name="Intervalo1"/>
    <protectedRange sqref="C21:C22 C31:C33" name="Intervalo2"/>
  </protectedRanges>
  <mergeCells count="14">
    <mergeCell ref="A44:D44"/>
    <mergeCell ref="A45:D45"/>
    <mergeCell ref="A24:D24"/>
    <mergeCell ref="A35:D35"/>
    <mergeCell ref="C37:D38"/>
    <mergeCell ref="A40:D40"/>
    <mergeCell ref="A41:C41"/>
    <mergeCell ref="A43:D43"/>
    <mergeCell ref="A15:D15"/>
    <mergeCell ref="A1:D1"/>
    <mergeCell ref="B3:D3"/>
    <mergeCell ref="B4:D4"/>
    <mergeCell ref="A7:D7"/>
    <mergeCell ref="A11:D11"/>
  </mergeCells>
  <conditionalFormatting sqref="E37:F37">
    <cfRule type="cellIs" dxfId="0" priority="1" stopIfTrue="1" operator="equal">
      <formula>"Atende"</formula>
    </cfRule>
  </conditionalFormatting>
  <dataValidations count="4">
    <dataValidation type="decimal" allowBlank="1" showInputMessage="1" showErrorMessage="1" errorTitle="Atenção" error="O valor deve estar entre 0 e 100"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xr:uid="{00000000-0002-0000-0400-000000000000}">
      <formula1>0</formula1>
      <formula2>100</formula2>
    </dataValidation>
    <dataValidation type="decimal" allowBlank="1" showInputMessage="1" showErrorMessage="1" errorTitle="Atenção" error="O valor deve estar entre 2%  e  5%" sqref="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xr:uid="{00000000-0002-0000-0400-000001000000}">
      <formula1>2</formula1>
      <formula2>5</formula2>
    </dataValidation>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400-000002000000}">
      <formula1>"Com Desoneração, Sem Desoneração"</formula1>
    </dataValidation>
    <dataValidation type="list" allowBlank="1" showInputMessage="1" showErrorMessage="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xr:uid="{00000000-0002-0000-0400-000003000000}">
      <formula1>"Edificações, Fornecimento de Materiais e Equipamentos, Redes de Água, Esgoto ou Correlatas, Rodovias e Ferrovias, Portuárias, Marítimas e Fluviais,"</formula1>
    </dataValidation>
  </dataValidations>
  <printOptions horizontalCentered="1"/>
  <pageMargins left="0.39370078740157483" right="0.39370078740157483" top="0.78740157480314965" bottom="0.39370078740157483" header="0.39370078740157483" footer="0.51181102362204722"/>
  <pageSetup paperSize="9" scale="112"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384"/>
  <sheetViews>
    <sheetView view="pageBreakPreview" zoomScaleNormal="100" zoomScaleSheetLayoutView="100" workbookViewId="0">
      <selection activeCell="J31" sqref="J31"/>
    </sheetView>
  </sheetViews>
  <sheetFormatPr defaultRowHeight="12.75" x14ac:dyDescent="0.2"/>
  <cols>
    <col min="1" max="3" width="9.140625" style="193"/>
    <col min="4" max="4" width="10" style="193" customWidth="1"/>
    <col min="5" max="5" width="4.7109375" style="193" bestFit="1" customWidth="1"/>
    <col min="6" max="6" width="7.42578125" style="193" customWidth="1"/>
    <col min="7" max="7" width="7" style="193" customWidth="1"/>
    <col min="8" max="8" width="9.42578125" style="193" bestFit="1" customWidth="1"/>
    <col min="9" max="9" width="12.5703125" style="193" customWidth="1"/>
    <col min="10" max="10" width="10.42578125" style="193" bestFit="1" customWidth="1"/>
    <col min="11" max="11" width="11.140625" style="193" customWidth="1"/>
    <col min="12" max="259" width="9.140625" style="193"/>
    <col min="260" max="260" width="10" style="193" customWidth="1"/>
    <col min="261" max="261" width="9.140625" style="193"/>
    <col min="262" max="262" width="7.42578125" style="193" customWidth="1"/>
    <col min="263" max="263" width="7" style="193" customWidth="1"/>
    <col min="264" max="264" width="9.140625" style="193"/>
    <col min="265" max="265" width="12.5703125" style="193" customWidth="1"/>
    <col min="266" max="266" width="10.7109375" style="193" customWidth="1"/>
    <col min="267" max="267" width="11.140625" style="193" customWidth="1"/>
    <col min="268" max="515" width="9.140625" style="193"/>
    <col min="516" max="516" width="10" style="193" customWidth="1"/>
    <col min="517" max="517" width="9.140625" style="193"/>
    <col min="518" max="518" width="7.42578125" style="193" customWidth="1"/>
    <col min="519" max="519" width="7" style="193" customWidth="1"/>
    <col min="520" max="520" width="9.140625" style="193"/>
    <col min="521" max="521" width="12.5703125" style="193" customWidth="1"/>
    <col min="522" max="522" width="10.7109375" style="193" customWidth="1"/>
    <col min="523" max="523" width="11.140625" style="193" customWidth="1"/>
    <col min="524" max="771" width="9.140625" style="193"/>
    <col min="772" max="772" width="10" style="193" customWidth="1"/>
    <col min="773" max="773" width="9.140625" style="193"/>
    <col min="774" max="774" width="7.42578125" style="193" customWidth="1"/>
    <col min="775" max="775" width="7" style="193" customWidth="1"/>
    <col min="776" max="776" width="9.140625" style="193"/>
    <col min="777" max="777" width="12.5703125" style="193" customWidth="1"/>
    <col min="778" max="778" width="10.7109375" style="193" customWidth="1"/>
    <col min="779" max="779" width="11.140625" style="193" customWidth="1"/>
    <col min="780" max="1027" width="9.140625" style="193"/>
    <col min="1028" max="1028" width="10" style="193" customWidth="1"/>
    <col min="1029" max="1029" width="9.140625" style="193"/>
    <col min="1030" max="1030" width="7.42578125" style="193" customWidth="1"/>
    <col min="1031" max="1031" width="7" style="193" customWidth="1"/>
    <col min="1032" max="1032" width="9.140625" style="193"/>
    <col min="1033" max="1033" width="12.5703125" style="193" customWidth="1"/>
    <col min="1034" max="1034" width="10.7109375" style="193" customWidth="1"/>
    <col min="1035" max="1035" width="11.140625" style="193" customWidth="1"/>
    <col min="1036" max="1283" width="9.140625" style="193"/>
    <col min="1284" max="1284" width="10" style="193" customWidth="1"/>
    <col min="1285" max="1285" width="9.140625" style="193"/>
    <col min="1286" max="1286" width="7.42578125" style="193" customWidth="1"/>
    <col min="1287" max="1287" width="7" style="193" customWidth="1"/>
    <col min="1288" max="1288" width="9.140625" style="193"/>
    <col min="1289" max="1289" width="12.5703125" style="193" customWidth="1"/>
    <col min="1290" max="1290" width="10.7109375" style="193" customWidth="1"/>
    <col min="1291" max="1291" width="11.140625" style="193" customWidth="1"/>
    <col min="1292" max="1539" width="9.140625" style="193"/>
    <col min="1540" max="1540" width="10" style="193" customWidth="1"/>
    <col min="1541" max="1541" width="9.140625" style="193"/>
    <col min="1542" max="1542" width="7.42578125" style="193" customWidth="1"/>
    <col min="1543" max="1543" width="7" style="193" customWidth="1"/>
    <col min="1544" max="1544" width="9.140625" style="193"/>
    <col min="1545" max="1545" width="12.5703125" style="193" customWidth="1"/>
    <col min="1546" max="1546" width="10.7109375" style="193" customWidth="1"/>
    <col min="1547" max="1547" width="11.140625" style="193" customWidth="1"/>
    <col min="1548" max="1795" width="9.140625" style="193"/>
    <col min="1796" max="1796" width="10" style="193" customWidth="1"/>
    <col min="1797" max="1797" width="9.140625" style="193"/>
    <col min="1798" max="1798" width="7.42578125" style="193" customWidth="1"/>
    <col min="1799" max="1799" width="7" style="193" customWidth="1"/>
    <col min="1800" max="1800" width="9.140625" style="193"/>
    <col min="1801" max="1801" width="12.5703125" style="193" customWidth="1"/>
    <col min="1802" max="1802" width="10.7109375" style="193" customWidth="1"/>
    <col min="1803" max="1803" width="11.140625" style="193" customWidth="1"/>
    <col min="1804" max="2051" width="9.140625" style="193"/>
    <col min="2052" max="2052" width="10" style="193" customWidth="1"/>
    <col min="2053" max="2053" width="9.140625" style="193"/>
    <col min="2054" max="2054" width="7.42578125" style="193" customWidth="1"/>
    <col min="2055" max="2055" width="7" style="193" customWidth="1"/>
    <col min="2056" max="2056" width="9.140625" style="193"/>
    <col min="2057" max="2057" width="12.5703125" style="193" customWidth="1"/>
    <col min="2058" max="2058" width="10.7109375" style="193" customWidth="1"/>
    <col min="2059" max="2059" width="11.140625" style="193" customWidth="1"/>
    <col min="2060" max="2307" width="9.140625" style="193"/>
    <col min="2308" max="2308" width="10" style="193" customWidth="1"/>
    <col min="2309" max="2309" width="9.140625" style="193"/>
    <col min="2310" max="2310" width="7.42578125" style="193" customWidth="1"/>
    <col min="2311" max="2311" width="7" style="193" customWidth="1"/>
    <col min="2312" max="2312" width="9.140625" style="193"/>
    <col min="2313" max="2313" width="12.5703125" style="193" customWidth="1"/>
    <col min="2314" max="2314" width="10.7109375" style="193" customWidth="1"/>
    <col min="2315" max="2315" width="11.140625" style="193" customWidth="1"/>
    <col min="2316" max="2563" width="9.140625" style="193"/>
    <col min="2564" max="2564" width="10" style="193" customWidth="1"/>
    <col min="2565" max="2565" width="9.140625" style="193"/>
    <col min="2566" max="2566" width="7.42578125" style="193" customWidth="1"/>
    <col min="2567" max="2567" width="7" style="193" customWidth="1"/>
    <col min="2568" max="2568" width="9.140625" style="193"/>
    <col min="2569" max="2569" width="12.5703125" style="193" customWidth="1"/>
    <col min="2570" max="2570" width="10.7109375" style="193" customWidth="1"/>
    <col min="2571" max="2571" width="11.140625" style="193" customWidth="1"/>
    <col min="2572" max="2819" width="9.140625" style="193"/>
    <col min="2820" max="2820" width="10" style="193" customWidth="1"/>
    <col min="2821" max="2821" width="9.140625" style="193"/>
    <col min="2822" max="2822" width="7.42578125" style="193" customWidth="1"/>
    <col min="2823" max="2823" width="7" style="193" customWidth="1"/>
    <col min="2824" max="2824" width="9.140625" style="193"/>
    <col min="2825" max="2825" width="12.5703125" style="193" customWidth="1"/>
    <col min="2826" max="2826" width="10.7109375" style="193" customWidth="1"/>
    <col min="2827" max="2827" width="11.140625" style="193" customWidth="1"/>
    <col min="2828" max="3075" width="9.140625" style="193"/>
    <col min="3076" max="3076" width="10" style="193" customWidth="1"/>
    <col min="3077" max="3077" width="9.140625" style="193"/>
    <col min="3078" max="3078" width="7.42578125" style="193" customWidth="1"/>
    <col min="3079" max="3079" width="7" style="193" customWidth="1"/>
    <col min="3080" max="3080" width="9.140625" style="193"/>
    <col min="3081" max="3081" width="12.5703125" style="193" customWidth="1"/>
    <col min="3082" max="3082" width="10.7109375" style="193" customWidth="1"/>
    <col min="3083" max="3083" width="11.140625" style="193" customWidth="1"/>
    <col min="3084" max="3331" width="9.140625" style="193"/>
    <col min="3332" max="3332" width="10" style="193" customWidth="1"/>
    <col min="3333" max="3333" width="9.140625" style="193"/>
    <col min="3334" max="3334" width="7.42578125" style="193" customWidth="1"/>
    <col min="3335" max="3335" width="7" style="193" customWidth="1"/>
    <col min="3336" max="3336" width="9.140625" style="193"/>
    <col min="3337" max="3337" width="12.5703125" style="193" customWidth="1"/>
    <col min="3338" max="3338" width="10.7109375" style="193" customWidth="1"/>
    <col min="3339" max="3339" width="11.140625" style="193" customWidth="1"/>
    <col min="3340" max="3587" width="9.140625" style="193"/>
    <col min="3588" max="3588" width="10" style="193" customWidth="1"/>
    <col min="3589" max="3589" width="9.140625" style="193"/>
    <col min="3590" max="3590" width="7.42578125" style="193" customWidth="1"/>
    <col min="3591" max="3591" width="7" style="193" customWidth="1"/>
    <col min="3592" max="3592" width="9.140625" style="193"/>
    <col min="3593" max="3593" width="12.5703125" style="193" customWidth="1"/>
    <col min="3594" max="3594" width="10.7109375" style="193" customWidth="1"/>
    <col min="3595" max="3595" width="11.140625" style="193" customWidth="1"/>
    <col min="3596" max="3843" width="9.140625" style="193"/>
    <col min="3844" max="3844" width="10" style="193" customWidth="1"/>
    <col min="3845" max="3845" width="9.140625" style="193"/>
    <col min="3846" max="3846" width="7.42578125" style="193" customWidth="1"/>
    <col min="3847" max="3847" width="7" style="193" customWidth="1"/>
    <col min="3848" max="3848" width="9.140625" style="193"/>
    <col min="3849" max="3849" width="12.5703125" style="193" customWidth="1"/>
    <col min="3850" max="3850" width="10.7109375" style="193" customWidth="1"/>
    <col min="3851" max="3851" width="11.140625" style="193" customWidth="1"/>
    <col min="3852" max="4099" width="9.140625" style="193"/>
    <col min="4100" max="4100" width="10" style="193" customWidth="1"/>
    <col min="4101" max="4101" width="9.140625" style="193"/>
    <col min="4102" max="4102" width="7.42578125" style="193" customWidth="1"/>
    <col min="4103" max="4103" width="7" style="193" customWidth="1"/>
    <col min="4104" max="4104" width="9.140625" style="193"/>
    <col min="4105" max="4105" width="12.5703125" style="193" customWidth="1"/>
    <col min="4106" max="4106" width="10.7109375" style="193" customWidth="1"/>
    <col min="4107" max="4107" width="11.140625" style="193" customWidth="1"/>
    <col min="4108" max="4355" width="9.140625" style="193"/>
    <col min="4356" max="4356" width="10" style="193" customWidth="1"/>
    <col min="4357" max="4357" width="9.140625" style="193"/>
    <col min="4358" max="4358" width="7.42578125" style="193" customWidth="1"/>
    <col min="4359" max="4359" width="7" style="193" customWidth="1"/>
    <col min="4360" max="4360" width="9.140625" style="193"/>
    <col min="4361" max="4361" width="12.5703125" style="193" customWidth="1"/>
    <col min="4362" max="4362" width="10.7109375" style="193" customWidth="1"/>
    <col min="4363" max="4363" width="11.140625" style="193" customWidth="1"/>
    <col min="4364" max="4611" width="9.140625" style="193"/>
    <col min="4612" max="4612" width="10" style="193" customWidth="1"/>
    <col min="4613" max="4613" width="9.140625" style="193"/>
    <col min="4614" max="4614" width="7.42578125" style="193" customWidth="1"/>
    <col min="4615" max="4615" width="7" style="193" customWidth="1"/>
    <col min="4616" max="4616" width="9.140625" style="193"/>
    <col min="4617" max="4617" width="12.5703125" style="193" customWidth="1"/>
    <col min="4618" max="4618" width="10.7109375" style="193" customWidth="1"/>
    <col min="4619" max="4619" width="11.140625" style="193" customWidth="1"/>
    <col min="4620" max="4867" width="9.140625" style="193"/>
    <col min="4868" max="4868" width="10" style="193" customWidth="1"/>
    <col min="4869" max="4869" width="9.140625" style="193"/>
    <col min="4870" max="4870" width="7.42578125" style="193" customWidth="1"/>
    <col min="4871" max="4871" width="7" style="193" customWidth="1"/>
    <col min="4872" max="4872" width="9.140625" style="193"/>
    <col min="4873" max="4873" width="12.5703125" style="193" customWidth="1"/>
    <col min="4874" max="4874" width="10.7109375" style="193" customWidth="1"/>
    <col min="4875" max="4875" width="11.140625" style="193" customWidth="1"/>
    <col min="4876" max="5123" width="9.140625" style="193"/>
    <col min="5124" max="5124" width="10" style="193" customWidth="1"/>
    <col min="5125" max="5125" width="9.140625" style="193"/>
    <col min="5126" max="5126" width="7.42578125" style="193" customWidth="1"/>
    <col min="5127" max="5127" width="7" style="193" customWidth="1"/>
    <col min="5128" max="5128" width="9.140625" style="193"/>
    <col min="5129" max="5129" width="12.5703125" style="193" customWidth="1"/>
    <col min="5130" max="5130" width="10.7109375" style="193" customWidth="1"/>
    <col min="5131" max="5131" width="11.140625" style="193" customWidth="1"/>
    <col min="5132" max="5379" width="9.140625" style="193"/>
    <col min="5380" max="5380" width="10" style="193" customWidth="1"/>
    <col min="5381" max="5381" width="9.140625" style="193"/>
    <col min="5382" max="5382" width="7.42578125" style="193" customWidth="1"/>
    <col min="5383" max="5383" width="7" style="193" customWidth="1"/>
    <col min="5384" max="5384" width="9.140625" style="193"/>
    <col min="5385" max="5385" width="12.5703125" style="193" customWidth="1"/>
    <col min="5386" max="5386" width="10.7109375" style="193" customWidth="1"/>
    <col min="5387" max="5387" width="11.140625" style="193" customWidth="1"/>
    <col min="5388" max="5635" width="9.140625" style="193"/>
    <col min="5636" max="5636" width="10" style="193" customWidth="1"/>
    <col min="5637" max="5637" width="9.140625" style="193"/>
    <col min="5638" max="5638" width="7.42578125" style="193" customWidth="1"/>
    <col min="5639" max="5639" width="7" style="193" customWidth="1"/>
    <col min="5640" max="5640" width="9.140625" style="193"/>
    <col min="5641" max="5641" width="12.5703125" style="193" customWidth="1"/>
    <col min="5642" max="5642" width="10.7109375" style="193" customWidth="1"/>
    <col min="5643" max="5643" width="11.140625" style="193" customWidth="1"/>
    <col min="5644" max="5891" width="9.140625" style="193"/>
    <col min="5892" max="5892" width="10" style="193" customWidth="1"/>
    <col min="5893" max="5893" width="9.140625" style="193"/>
    <col min="5894" max="5894" width="7.42578125" style="193" customWidth="1"/>
    <col min="5895" max="5895" width="7" style="193" customWidth="1"/>
    <col min="5896" max="5896" width="9.140625" style="193"/>
    <col min="5897" max="5897" width="12.5703125" style="193" customWidth="1"/>
    <col min="5898" max="5898" width="10.7109375" style="193" customWidth="1"/>
    <col min="5899" max="5899" width="11.140625" style="193" customWidth="1"/>
    <col min="5900" max="6147" width="9.140625" style="193"/>
    <col min="6148" max="6148" width="10" style="193" customWidth="1"/>
    <col min="6149" max="6149" width="9.140625" style="193"/>
    <col min="6150" max="6150" width="7.42578125" style="193" customWidth="1"/>
    <col min="6151" max="6151" width="7" style="193" customWidth="1"/>
    <col min="6152" max="6152" width="9.140625" style="193"/>
    <col min="6153" max="6153" width="12.5703125" style="193" customWidth="1"/>
    <col min="6154" max="6154" width="10.7109375" style="193" customWidth="1"/>
    <col min="6155" max="6155" width="11.140625" style="193" customWidth="1"/>
    <col min="6156" max="6403" width="9.140625" style="193"/>
    <col min="6404" max="6404" width="10" style="193" customWidth="1"/>
    <col min="6405" max="6405" width="9.140625" style="193"/>
    <col min="6406" max="6406" width="7.42578125" style="193" customWidth="1"/>
    <col min="6407" max="6407" width="7" style="193" customWidth="1"/>
    <col min="6408" max="6408" width="9.140625" style="193"/>
    <col min="6409" max="6409" width="12.5703125" style="193" customWidth="1"/>
    <col min="6410" max="6410" width="10.7109375" style="193" customWidth="1"/>
    <col min="6411" max="6411" width="11.140625" style="193" customWidth="1"/>
    <col min="6412" max="6659" width="9.140625" style="193"/>
    <col min="6660" max="6660" width="10" style="193" customWidth="1"/>
    <col min="6661" max="6661" width="9.140625" style="193"/>
    <col min="6662" max="6662" width="7.42578125" style="193" customWidth="1"/>
    <col min="6663" max="6663" width="7" style="193" customWidth="1"/>
    <col min="6664" max="6664" width="9.140625" style="193"/>
    <col min="6665" max="6665" width="12.5703125" style="193" customWidth="1"/>
    <col min="6666" max="6666" width="10.7109375" style="193" customWidth="1"/>
    <col min="6667" max="6667" width="11.140625" style="193" customWidth="1"/>
    <col min="6668" max="6915" width="9.140625" style="193"/>
    <col min="6916" max="6916" width="10" style="193" customWidth="1"/>
    <col min="6917" max="6917" width="9.140625" style="193"/>
    <col min="6918" max="6918" width="7.42578125" style="193" customWidth="1"/>
    <col min="6919" max="6919" width="7" style="193" customWidth="1"/>
    <col min="6920" max="6920" width="9.140625" style="193"/>
    <col min="6921" max="6921" width="12.5703125" style="193" customWidth="1"/>
    <col min="6922" max="6922" width="10.7109375" style="193" customWidth="1"/>
    <col min="6923" max="6923" width="11.140625" style="193" customWidth="1"/>
    <col min="6924" max="7171" width="9.140625" style="193"/>
    <col min="7172" max="7172" width="10" style="193" customWidth="1"/>
    <col min="7173" max="7173" width="9.140625" style="193"/>
    <col min="7174" max="7174" width="7.42578125" style="193" customWidth="1"/>
    <col min="7175" max="7175" width="7" style="193" customWidth="1"/>
    <col min="7176" max="7176" width="9.140625" style="193"/>
    <col min="7177" max="7177" width="12.5703125" style="193" customWidth="1"/>
    <col min="7178" max="7178" width="10.7109375" style="193" customWidth="1"/>
    <col min="7179" max="7179" width="11.140625" style="193" customWidth="1"/>
    <col min="7180" max="7427" width="9.140625" style="193"/>
    <col min="7428" max="7428" width="10" style="193" customWidth="1"/>
    <col min="7429" max="7429" width="9.140625" style="193"/>
    <col min="7430" max="7430" width="7.42578125" style="193" customWidth="1"/>
    <col min="7431" max="7431" width="7" style="193" customWidth="1"/>
    <col min="7432" max="7432" width="9.140625" style="193"/>
    <col min="7433" max="7433" width="12.5703125" style="193" customWidth="1"/>
    <col min="7434" max="7434" width="10.7109375" style="193" customWidth="1"/>
    <col min="7435" max="7435" width="11.140625" style="193" customWidth="1"/>
    <col min="7436" max="7683" width="9.140625" style="193"/>
    <col min="7684" max="7684" width="10" style="193" customWidth="1"/>
    <col min="7685" max="7685" width="9.140625" style="193"/>
    <col min="7686" max="7686" width="7.42578125" style="193" customWidth="1"/>
    <col min="7687" max="7687" width="7" style="193" customWidth="1"/>
    <col min="7688" max="7688" width="9.140625" style="193"/>
    <col min="7689" max="7689" width="12.5703125" style="193" customWidth="1"/>
    <col min="7690" max="7690" width="10.7109375" style="193" customWidth="1"/>
    <col min="7691" max="7691" width="11.140625" style="193" customWidth="1"/>
    <col min="7692" max="7939" width="9.140625" style="193"/>
    <col min="7940" max="7940" width="10" style="193" customWidth="1"/>
    <col min="7941" max="7941" width="9.140625" style="193"/>
    <col min="7942" max="7942" width="7.42578125" style="193" customWidth="1"/>
    <col min="7943" max="7943" width="7" style="193" customWidth="1"/>
    <col min="7944" max="7944" width="9.140625" style="193"/>
    <col min="7945" max="7945" width="12.5703125" style="193" customWidth="1"/>
    <col min="7946" max="7946" width="10.7109375" style="193" customWidth="1"/>
    <col min="7947" max="7947" width="11.140625" style="193" customWidth="1"/>
    <col min="7948" max="8195" width="9.140625" style="193"/>
    <col min="8196" max="8196" width="10" style="193" customWidth="1"/>
    <col min="8197" max="8197" width="9.140625" style="193"/>
    <col min="8198" max="8198" width="7.42578125" style="193" customWidth="1"/>
    <col min="8199" max="8199" width="7" style="193" customWidth="1"/>
    <col min="8200" max="8200" width="9.140625" style="193"/>
    <col min="8201" max="8201" width="12.5703125" style="193" customWidth="1"/>
    <col min="8202" max="8202" width="10.7109375" style="193" customWidth="1"/>
    <col min="8203" max="8203" width="11.140625" style="193" customWidth="1"/>
    <col min="8204" max="8451" width="9.140625" style="193"/>
    <col min="8452" max="8452" width="10" style="193" customWidth="1"/>
    <col min="8453" max="8453" width="9.140625" style="193"/>
    <col min="8454" max="8454" width="7.42578125" style="193" customWidth="1"/>
    <col min="8455" max="8455" width="7" style="193" customWidth="1"/>
    <col min="8456" max="8456" width="9.140625" style="193"/>
    <col min="8457" max="8457" width="12.5703125" style="193" customWidth="1"/>
    <col min="8458" max="8458" width="10.7109375" style="193" customWidth="1"/>
    <col min="8459" max="8459" width="11.140625" style="193" customWidth="1"/>
    <col min="8460" max="8707" width="9.140625" style="193"/>
    <col min="8708" max="8708" width="10" style="193" customWidth="1"/>
    <col min="8709" max="8709" width="9.140625" style="193"/>
    <col min="8710" max="8710" width="7.42578125" style="193" customWidth="1"/>
    <col min="8711" max="8711" width="7" style="193" customWidth="1"/>
    <col min="8712" max="8712" width="9.140625" style="193"/>
    <col min="8713" max="8713" width="12.5703125" style="193" customWidth="1"/>
    <col min="8714" max="8714" width="10.7109375" style="193" customWidth="1"/>
    <col min="8715" max="8715" width="11.140625" style="193" customWidth="1"/>
    <col min="8716" max="8963" width="9.140625" style="193"/>
    <col min="8964" max="8964" width="10" style="193" customWidth="1"/>
    <col min="8965" max="8965" width="9.140625" style="193"/>
    <col min="8966" max="8966" width="7.42578125" style="193" customWidth="1"/>
    <col min="8967" max="8967" width="7" style="193" customWidth="1"/>
    <col min="8968" max="8968" width="9.140625" style="193"/>
    <col min="8969" max="8969" width="12.5703125" style="193" customWidth="1"/>
    <col min="8970" max="8970" width="10.7109375" style="193" customWidth="1"/>
    <col min="8971" max="8971" width="11.140625" style="193" customWidth="1"/>
    <col min="8972" max="9219" width="9.140625" style="193"/>
    <col min="9220" max="9220" width="10" style="193" customWidth="1"/>
    <col min="9221" max="9221" width="9.140625" style="193"/>
    <col min="9222" max="9222" width="7.42578125" style="193" customWidth="1"/>
    <col min="9223" max="9223" width="7" style="193" customWidth="1"/>
    <col min="9224" max="9224" width="9.140625" style="193"/>
    <col min="9225" max="9225" width="12.5703125" style="193" customWidth="1"/>
    <col min="9226" max="9226" width="10.7109375" style="193" customWidth="1"/>
    <col min="9227" max="9227" width="11.140625" style="193" customWidth="1"/>
    <col min="9228" max="9475" width="9.140625" style="193"/>
    <col min="9476" max="9476" width="10" style="193" customWidth="1"/>
    <col min="9477" max="9477" width="9.140625" style="193"/>
    <col min="9478" max="9478" width="7.42578125" style="193" customWidth="1"/>
    <col min="9479" max="9479" width="7" style="193" customWidth="1"/>
    <col min="9480" max="9480" width="9.140625" style="193"/>
    <col min="9481" max="9481" width="12.5703125" style="193" customWidth="1"/>
    <col min="9482" max="9482" width="10.7109375" style="193" customWidth="1"/>
    <col min="9483" max="9483" width="11.140625" style="193" customWidth="1"/>
    <col min="9484" max="9731" width="9.140625" style="193"/>
    <col min="9732" max="9732" width="10" style="193" customWidth="1"/>
    <col min="9733" max="9733" width="9.140625" style="193"/>
    <col min="9734" max="9734" width="7.42578125" style="193" customWidth="1"/>
    <col min="9735" max="9735" width="7" style="193" customWidth="1"/>
    <col min="9736" max="9736" width="9.140625" style="193"/>
    <col min="9737" max="9737" width="12.5703125" style="193" customWidth="1"/>
    <col min="9738" max="9738" width="10.7109375" style="193" customWidth="1"/>
    <col min="9739" max="9739" width="11.140625" style="193" customWidth="1"/>
    <col min="9740" max="9987" width="9.140625" style="193"/>
    <col min="9988" max="9988" width="10" style="193" customWidth="1"/>
    <col min="9989" max="9989" width="9.140625" style="193"/>
    <col min="9990" max="9990" width="7.42578125" style="193" customWidth="1"/>
    <col min="9991" max="9991" width="7" style="193" customWidth="1"/>
    <col min="9992" max="9992" width="9.140625" style="193"/>
    <col min="9993" max="9993" width="12.5703125" style="193" customWidth="1"/>
    <col min="9994" max="9994" width="10.7109375" style="193" customWidth="1"/>
    <col min="9995" max="9995" width="11.140625" style="193" customWidth="1"/>
    <col min="9996" max="10243" width="9.140625" style="193"/>
    <col min="10244" max="10244" width="10" style="193" customWidth="1"/>
    <col min="10245" max="10245" width="9.140625" style="193"/>
    <col min="10246" max="10246" width="7.42578125" style="193" customWidth="1"/>
    <col min="10247" max="10247" width="7" style="193" customWidth="1"/>
    <col min="10248" max="10248" width="9.140625" style="193"/>
    <col min="10249" max="10249" width="12.5703125" style="193" customWidth="1"/>
    <col min="10250" max="10250" width="10.7109375" style="193" customWidth="1"/>
    <col min="10251" max="10251" width="11.140625" style="193" customWidth="1"/>
    <col min="10252" max="10499" width="9.140625" style="193"/>
    <col min="10500" max="10500" width="10" style="193" customWidth="1"/>
    <col min="10501" max="10501" width="9.140625" style="193"/>
    <col min="10502" max="10502" width="7.42578125" style="193" customWidth="1"/>
    <col min="10503" max="10503" width="7" style="193" customWidth="1"/>
    <col min="10504" max="10504" width="9.140625" style="193"/>
    <col min="10505" max="10505" width="12.5703125" style="193" customWidth="1"/>
    <col min="10506" max="10506" width="10.7109375" style="193" customWidth="1"/>
    <col min="10507" max="10507" width="11.140625" style="193" customWidth="1"/>
    <col min="10508" max="10755" width="9.140625" style="193"/>
    <col min="10756" max="10756" width="10" style="193" customWidth="1"/>
    <col min="10757" max="10757" width="9.140625" style="193"/>
    <col min="10758" max="10758" width="7.42578125" style="193" customWidth="1"/>
    <col min="10759" max="10759" width="7" style="193" customWidth="1"/>
    <col min="10760" max="10760" width="9.140625" style="193"/>
    <col min="10761" max="10761" width="12.5703125" style="193" customWidth="1"/>
    <col min="10762" max="10762" width="10.7109375" style="193" customWidth="1"/>
    <col min="10763" max="10763" width="11.140625" style="193" customWidth="1"/>
    <col min="10764" max="11011" width="9.140625" style="193"/>
    <col min="11012" max="11012" width="10" style="193" customWidth="1"/>
    <col min="11013" max="11013" width="9.140625" style="193"/>
    <col min="11014" max="11014" width="7.42578125" style="193" customWidth="1"/>
    <col min="11015" max="11015" width="7" style="193" customWidth="1"/>
    <col min="11016" max="11016" width="9.140625" style="193"/>
    <col min="11017" max="11017" width="12.5703125" style="193" customWidth="1"/>
    <col min="11018" max="11018" width="10.7109375" style="193" customWidth="1"/>
    <col min="11019" max="11019" width="11.140625" style="193" customWidth="1"/>
    <col min="11020" max="11267" width="9.140625" style="193"/>
    <col min="11268" max="11268" width="10" style="193" customWidth="1"/>
    <col min="11269" max="11269" width="9.140625" style="193"/>
    <col min="11270" max="11270" width="7.42578125" style="193" customWidth="1"/>
    <col min="11271" max="11271" width="7" style="193" customWidth="1"/>
    <col min="11272" max="11272" width="9.140625" style="193"/>
    <col min="11273" max="11273" width="12.5703125" style="193" customWidth="1"/>
    <col min="11274" max="11274" width="10.7109375" style="193" customWidth="1"/>
    <col min="11275" max="11275" width="11.140625" style="193" customWidth="1"/>
    <col min="11276" max="11523" width="9.140625" style="193"/>
    <col min="11524" max="11524" width="10" style="193" customWidth="1"/>
    <col min="11525" max="11525" width="9.140625" style="193"/>
    <col min="11526" max="11526" width="7.42578125" style="193" customWidth="1"/>
    <col min="11527" max="11527" width="7" style="193" customWidth="1"/>
    <col min="11528" max="11528" width="9.140625" style="193"/>
    <col min="11529" max="11529" width="12.5703125" style="193" customWidth="1"/>
    <col min="11530" max="11530" width="10.7109375" style="193" customWidth="1"/>
    <col min="11531" max="11531" width="11.140625" style="193" customWidth="1"/>
    <col min="11532" max="11779" width="9.140625" style="193"/>
    <col min="11780" max="11780" width="10" style="193" customWidth="1"/>
    <col min="11781" max="11781" width="9.140625" style="193"/>
    <col min="11782" max="11782" width="7.42578125" style="193" customWidth="1"/>
    <col min="11783" max="11783" width="7" style="193" customWidth="1"/>
    <col min="11784" max="11784" width="9.140625" style="193"/>
    <col min="11785" max="11785" width="12.5703125" style="193" customWidth="1"/>
    <col min="11786" max="11786" width="10.7109375" style="193" customWidth="1"/>
    <col min="11787" max="11787" width="11.140625" style="193" customWidth="1"/>
    <col min="11788" max="12035" width="9.140625" style="193"/>
    <col min="12036" max="12036" width="10" style="193" customWidth="1"/>
    <col min="12037" max="12037" width="9.140625" style="193"/>
    <col min="12038" max="12038" width="7.42578125" style="193" customWidth="1"/>
    <col min="12039" max="12039" width="7" style="193" customWidth="1"/>
    <col min="12040" max="12040" width="9.140625" style="193"/>
    <col min="12041" max="12041" width="12.5703125" style="193" customWidth="1"/>
    <col min="12042" max="12042" width="10.7109375" style="193" customWidth="1"/>
    <col min="12043" max="12043" width="11.140625" style="193" customWidth="1"/>
    <col min="12044" max="12291" width="9.140625" style="193"/>
    <col min="12292" max="12292" width="10" style="193" customWidth="1"/>
    <col min="12293" max="12293" width="9.140625" style="193"/>
    <col min="12294" max="12294" width="7.42578125" style="193" customWidth="1"/>
    <col min="12295" max="12295" width="7" style="193" customWidth="1"/>
    <col min="12296" max="12296" width="9.140625" style="193"/>
    <col min="12297" max="12297" width="12.5703125" style="193" customWidth="1"/>
    <col min="12298" max="12298" width="10.7109375" style="193" customWidth="1"/>
    <col min="12299" max="12299" width="11.140625" style="193" customWidth="1"/>
    <col min="12300" max="12547" width="9.140625" style="193"/>
    <col min="12548" max="12548" width="10" style="193" customWidth="1"/>
    <col min="12549" max="12549" width="9.140625" style="193"/>
    <col min="12550" max="12550" width="7.42578125" style="193" customWidth="1"/>
    <col min="12551" max="12551" width="7" style="193" customWidth="1"/>
    <col min="12552" max="12552" width="9.140625" style="193"/>
    <col min="12553" max="12553" width="12.5703125" style="193" customWidth="1"/>
    <col min="12554" max="12554" width="10.7109375" style="193" customWidth="1"/>
    <col min="12555" max="12555" width="11.140625" style="193" customWidth="1"/>
    <col min="12556" max="12803" width="9.140625" style="193"/>
    <col min="12804" max="12804" width="10" style="193" customWidth="1"/>
    <col min="12805" max="12805" width="9.140625" style="193"/>
    <col min="12806" max="12806" width="7.42578125" style="193" customWidth="1"/>
    <col min="12807" max="12807" width="7" style="193" customWidth="1"/>
    <col min="12808" max="12808" width="9.140625" style="193"/>
    <col min="12809" max="12809" width="12.5703125" style="193" customWidth="1"/>
    <col min="12810" max="12810" width="10.7109375" style="193" customWidth="1"/>
    <col min="12811" max="12811" width="11.140625" style="193" customWidth="1"/>
    <col min="12812" max="13059" width="9.140625" style="193"/>
    <col min="13060" max="13060" width="10" style="193" customWidth="1"/>
    <col min="13061" max="13061" width="9.140625" style="193"/>
    <col min="13062" max="13062" width="7.42578125" style="193" customWidth="1"/>
    <col min="13063" max="13063" width="7" style="193" customWidth="1"/>
    <col min="13064" max="13064" width="9.140625" style="193"/>
    <col min="13065" max="13065" width="12.5703125" style="193" customWidth="1"/>
    <col min="13066" max="13066" width="10.7109375" style="193" customWidth="1"/>
    <col min="13067" max="13067" width="11.140625" style="193" customWidth="1"/>
    <col min="13068" max="13315" width="9.140625" style="193"/>
    <col min="13316" max="13316" width="10" style="193" customWidth="1"/>
    <col min="13317" max="13317" width="9.140625" style="193"/>
    <col min="13318" max="13318" width="7.42578125" style="193" customWidth="1"/>
    <col min="13319" max="13319" width="7" style="193" customWidth="1"/>
    <col min="13320" max="13320" width="9.140625" style="193"/>
    <col min="13321" max="13321" width="12.5703125" style="193" customWidth="1"/>
    <col min="13322" max="13322" width="10.7109375" style="193" customWidth="1"/>
    <col min="13323" max="13323" width="11.140625" style="193" customWidth="1"/>
    <col min="13324" max="13571" width="9.140625" style="193"/>
    <col min="13572" max="13572" width="10" style="193" customWidth="1"/>
    <col min="13573" max="13573" width="9.140625" style="193"/>
    <col min="13574" max="13574" width="7.42578125" style="193" customWidth="1"/>
    <col min="13575" max="13575" width="7" style="193" customWidth="1"/>
    <col min="13576" max="13576" width="9.140625" style="193"/>
    <col min="13577" max="13577" width="12.5703125" style="193" customWidth="1"/>
    <col min="13578" max="13578" width="10.7109375" style="193" customWidth="1"/>
    <col min="13579" max="13579" width="11.140625" style="193" customWidth="1"/>
    <col min="13580" max="13827" width="9.140625" style="193"/>
    <col min="13828" max="13828" width="10" style="193" customWidth="1"/>
    <col min="13829" max="13829" width="9.140625" style="193"/>
    <col min="13830" max="13830" width="7.42578125" style="193" customWidth="1"/>
    <col min="13831" max="13831" width="7" style="193" customWidth="1"/>
    <col min="13832" max="13832" width="9.140625" style="193"/>
    <col min="13833" max="13833" width="12.5703125" style="193" customWidth="1"/>
    <col min="13834" max="13834" width="10.7109375" style="193" customWidth="1"/>
    <col min="13835" max="13835" width="11.140625" style="193" customWidth="1"/>
    <col min="13836" max="14083" width="9.140625" style="193"/>
    <col min="14084" max="14084" width="10" style="193" customWidth="1"/>
    <col min="14085" max="14085" width="9.140625" style="193"/>
    <col min="14086" max="14086" width="7.42578125" style="193" customWidth="1"/>
    <col min="14087" max="14087" width="7" style="193" customWidth="1"/>
    <col min="14088" max="14088" width="9.140625" style="193"/>
    <col min="14089" max="14089" width="12.5703125" style="193" customWidth="1"/>
    <col min="14090" max="14090" width="10.7109375" style="193" customWidth="1"/>
    <col min="14091" max="14091" width="11.140625" style="193" customWidth="1"/>
    <col min="14092" max="14339" width="9.140625" style="193"/>
    <col min="14340" max="14340" width="10" style="193" customWidth="1"/>
    <col min="14341" max="14341" width="9.140625" style="193"/>
    <col min="14342" max="14342" width="7.42578125" style="193" customWidth="1"/>
    <col min="14343" max="14343" width="7" style="193" customWidth="1"/>
    <col min="14344" max="14344" width="9.140625" style="193"/>
    <col min="14345" max="14345" width="12.5703125" style="193" customWidth="1"/>
    <col min="14346" max="14346" width="10.7109375" style="193" customWidth="1"/>
    <col min="14347" max="14347" width="11.140625" style="193" customWidth="1"/>
    <col min="14348" max="14595" width="9.140625" style="193"/>
    <col min="14596" max="14596" width="10" style="193" customWidth="1"/>
    <col min="14597" max="14597" width="9.140625" style="193"/>
    <col min="14598" max="14598" width="7.42578125" style="193" customWidth="1"/>
    <col min="14599" max="14599" width="7" style="193" customWidth="1"/>
    <col min="14600" max="14600" width="9.140625" style="193"/>
    <col min="14601" max="14601" width="12.5703125" style="193" customWidth="1"/>
    <col min="14602" max="14602" width="10.7109375" style="193" customWidth="1"/>
    <col min="14603" max="14603" width="11.140625" style="193" customWidth="1"/>
    <col min="14604" max="14851" width="9.140625" style="193"/>
    <col min="14852" max="14852" width="10" style="193" customWidth="1"/>
    <col min="14853" max="14853" width="9.140625" style="193"/>
    <col min="14854" max="14854" width="7.42578125" style="193" customWidth="1"/>
    <col min="14855" max="14855" width="7" style="193" customWidth="1"/>
    <col min="14856" max="14856" width="9.140625" style="193"/>
    <col min="14857" max="14857" width="12.5703125" style="193" customWidth="1"/>
    <col min="14858" max="14858" width="10.7109375" style="193" customWidth="1"/>
    <col min="14859" max="14859" width="11.140625" style="193" customWidth="1"/>
    <col min="14860" max="15107" width="9.140625" style="193"/>
    <col min="15108" max="15108" width="10" style="193" customWidth="1"/>
    <col min="15109" max="15109" width="9.140625" style="193"/>
    <col min="15110" max="15110" width="7.42578125" style="193" customWidth="1"/>
    <col min="15111" max="15111" width="7" style="193" customWidth="1"/>
    <col min="15112" max="15112" width="9.140625" style="193"/>
    <col min="15113" max="15113" width="12.5703125" style="193" customWidth="1"/>
    <col min="15114" max="15114" width="10.7109375" style="193" customWidth="1"/>
    <col min="15115" max="15115" width="11.140625" style="193" customWidth="1"/>
    <col min="15116" max="15363" width="9.140625" style="193"/>
    <col min="15364" max="15364" width="10" style="193" customWidth="1"/>
    <col min="15365" max="15365" width="9.140625" style="193"/>
    <col min="15366" max="15366" width="7.42578125" style="193" customWidth="1"/>
    <col min="15367" max="15367" width="7" style="193" customWidth="1"/>
    <col min="15368" max="15368" width="9.140625" style="193"/>
    <col min="15369" max="15369" width="12.5703125" style="193" customWidth="1"/>
    <col min="15370" max="15370" width="10.7109375" style="193" customWidth="1"/>
    <col min="15371" max="15371" width="11.140625" style="193" customWidth="1"/>
    <col min="15372" max="15619" width="9.140625" style="193"/>
    <col min="15620" max="15620" width="10" style="193" customWidth="1"/>
    <col min="15621" max="15621" width="9.140625" style="193"/>
    <col min="15622" max="15622" width="7.42578125" style="193" customWidth="1"/>
    <col min="15623" max="15623" width="7" style="193" customWidth="1"/>
    <col min="15624" max="15624" width="9.140625" style="193"/>
    <col min="15625" max="15625" width="12.5703125" style="193" customWidth="1"/>
    <col min="15626" max="15626" width="10.7109375" style="193" customWidth="1"/>
    <col min="15627" max="15627" width="11.140625" style="193" customWidth="1"/>
    <col min="15628" max="15875" width="9.140625" style="193"/>
    <col min="15876" max="15876" width="10" style="193" customWidth="1"/>
    <col min="15877" max="15877" width="9.140625" style="193"/>
    <col min="15878" max="15878" width="7.42578125" style="193" customWidth="1"/>
    <col min="15879" max="15879" width="7" style="193" customWidth="1"/>
    <col min="15880" max="15880" width="9.140625" style="193"/>
    <col min="15881" max="15881" width="12.5703125" style="193" customWidth="1"/>
    <col min="15882" max="15882" width="10.7109375" style="193" customWidth="1"/>
    <col min="15883" max="15883" width="11.140625" style="193" customWidth="1"/>
    <col min="15884" max="16131" width="9.140625" style="193"/>
    <col min="16132" max="16132" width="10" style="193" customWidth="1"/>
    <col min="16133" max="16133" width="9.140625" style="193"/>
    <col min="16134" max="16134" width="7.42578125" style="193" customWidth="1"/>
    <col min="16135" max="16135" width="7" style="193" customWidth="1"/>
    <col min="16136" max="16136" width="9.140625" style="193"/>
    <col min="16137" max="16137" width="12.5703125" style="193" customWidth="1"/>
    <col min="16138" max="16138" width="10.7109375" style="193" customWidth="1"/>
    <col min="16139" max="16139" width="11.140625" style="193" customWidth="1"/>
    <col min="16140" max="16384" width="9.140625" style="193"/>
  </cols>
  <sheetData>
    <row r="1" spans="1:20" ht="26.25" customHeight="1" x14ac:dyDescent="0.2">
      <c r="A1" s="577" t="s">
        <v>86</v>
      </c>
      <c r="B1" s="578"/>
      <c r="C1" s="578"/>
      <c r="D1" s="578"/>
      <c r="E1" s="578"/>
      <c r="F1" s="578"/>
      <c r="G1" s="578"/>
      <c r="H1" s="578"/>
      <c r="I1" s="578"/>
      <c r="J1" s="578"/>
      <c r="K1" s="579"/>
    </row>
    <row r="2" spans="1:20" ht="17.25" customHeight="1" x14ac:dyDescent="0.2">
      <c r="A2" s="580" t="s">
        <v>17</v>
      </c>
      <c r="B2" s="581"/>
      <c r="C2" s="581"/>
      <c r="D2" s="581"/>
      <c r="E2" s="581"/>
      <c r="F2" s="581"/>
      <c r="G2" s="581"/>
      <c r="H2" s="581"/>
      <c r="I2" s="581"/>
      <c r="J2" s="581"/>
      <c r="K2" s="582"/>
    </row>
    <row r="3" spans="1:20" x14ac:dyDescent="0.2">
      <c r="A3" s="194"/>
      <c r="B3" s="570"/>
      <c r="C3" s="570"/>
      <c r="D3" s="570"/>
      <c r="E3" s="570"/>
      <c r="F3" s="570"/>
      <c r="G3" s="570"/>
      <c r="H3" s="570"/>
      <c r="I3" s="570"/>
      <c r="J3" s="570"/>
      <c r="K3" s="571"/>
    </row>
    <row r="4" spans="1:20" x14ac:dyDescent="0.2">
      <c r="A4" s="195" t="s">
        <v>21</v>
      </c>
      <c r="B4" s="583" t="str">
        <f>PLANILHA!B4</f>
        <v xml:space="preserve"> PROJETO PARA PAVIMENTAÇÃO EM PAV'S E DRENAGEM NA ESTRADA QUE LIGA RICHMOND A SÃO CARLOS</v>
      </c>
      <c r="C4" s="583"/>
      <c r="D4" s="583"/>
      <c r="E4" s="583"/>
      <c r="F4" s="583"/>
      <c r="G4" s="583"/>
      <c r="H4" s="583"/>
      <c r="I4" s="583"/>
      <c r="J4" s="583"/>
      <c r="K4" s="584"/>
    </row>
    <row r="5" spans="1:20" x14ac:dyDescent="0.2">
      <c r="A5" s="196" t="s">
        <v>22</v>
      </c>
      <c r="B5" s="585" t="str">
        <f>PLANILHA!B5</f>
        <v>RICHMOND - VARGEM ALTA - ES.</v>
      </c>
      <c r="C5" s="585"/>
      <c r="D5" s="585"/>
      <c r="E5" s="585"/>
      <c r="F5" s="585"/>
      <c r="G5" s="585"/>
      <c r="H5" s="585"/>
      <c r="I5" s="585"/>
      <c r="J5" s="585"/>
      <c r="K5" s="586"/>
    </row>
    <row r="6" spans="1:20" x14ac:dyDescent="0.2">
      <c r="A6" s="197"/>
      <c r="B6" s="198"/>
      <c r="C6" s="198"/>
      <c r="D6" s="198"/>
      <c r="E6" s="198"/>
      <c r="F6" s="198"/>
      <c r="G6" s="198"/>
      <c r="H6" s="198"/>
      <c r="I6" s="198"/>
      <c r="J6" s="198"/>
      <c r="K6" s="199"/>
    </row>
    <row r="7" spans="1:20" x14ac:dyDescent="0.2">
      <c r="A7" s="587" t="s">
        <v>189</v>
      </c>
      <c r="B7" s="588"/>
      <c r="C7" s="588"/>
      <c r="D7" s="588"/>
      <c r="E7" s="588"/>
      <c r="F7" s="588"/>
      <c r="G7" s="588"/>
      <c r="H7" s="588"/>
      <c r="I7" s="588"/>
      <c r="J7" s="588"/>
      <c r="K7" s="589"/>
    </row>
    <row r="8" spans="1:20" x14ac:dyDescent="0.2">
      <c r="A8" s="567"/>
      <c r="B8" s="568"/>
      <c r="C8" s="568"/>
      <c r="D8" s="568"/>
      <c r="E8" s="568"/>
      <c r="F8" s="568"/>
      <c r="G8" s="568"/>
      <c r="H8" s="568"/>
      <c r="I8" s="568"/>
      <c r="J8" s="568"/>
      <c r="K8" s="569"/>
    </row>
    <row r="9" spans="1:20" x14ac:dyDescent="0.2">
      <c r="A9" s="197"/>
      <c r="B9" s="570"/>
      <c r="C9" s="570"/>
      <c r="D9" s="570"/>
      <c r="E9" s="570"/>
      <c r="F9" s="570"/>
      <c r="G9" s="570"/>
      <c r="H9" s="570"/>
      <c r="I9" s="570"/>
      <c r="J9" s="570"/>
      <c r="K9" s="571"/>
    </row>
    <row r="10" spans="1:20" ht="12.75" customHeight="1" x14ac:dyDescent="0.2">
      <c r="A10" s="200" t="s">
        <v>212</v>
      </c>
      <c r="B10" s="572" t="str">
        <f>PLANILHA!C33</f>
        <v>ADMINISTRAÇÃO LOCAL</v>
      </c>
      <c r="C10" s="572"/>
      <c r="D10" s="572"/>
      <c r="E10" s="572"/>
      <c r="F10" s="572"/>
      <c r="G10" s="572"/>
      <c r="H10" s="572"/>
      <c r="I10" s="572"/>
      <c r="J10" s="573"/>
      <c r="K10" s="201" t="s">
        <v>99</v>
      </c>
    </row>
    <row r="11" spans="1:20" ht="24" customHeight="1" x14ac:dyDescent="0.2">
      <c r="A11" s="202" t="s">
        <v>210</v>
      </c>
      <c r="B11" s="562" t="s">
        <v>190</v>
      </c>
      <c r="C11" s="563"/>
      <c r="D11" s="563"/>
      <c r="E11" s="563"/>
      <c r="F11" s="563"/>
      <c r="G11" s="563"/>
      <c r="H11" s="563"/>
      <c r="I11" s="563"/>
      <c r="J11" s="564"/>
      <c r="K11" s="203" t="s">
        <v>163</v>
      </c>
    </row>
    <row r="12" spans="1:20" x14ac:dyDescent="0.2">
      <c r="A12" s="197"/>
      <c r="B12" s="574"/>
      <c r="C12" s="574"/>
      <c r="D12" s="574"/>
      <c r="E12" s="574"/>
      <c r="F12" s="574"/>
      <c r="G12" s="574"/>
      <c r="H12" s="574"/>
      <c r="I12" s="574"/>
      <c r="J12" s="574"/>
      <c r="K12" s="575"/>
    </row>
    <row r="13" spans="1:20" x14ac:dyDescent="0.2">
      <c r="A13" s="204" t="s">
        <v>191</v>
      </c>
      <c r="B13" s="205" t="s">
        <v>192</v>
      </c>
      <c r="C13" s="206"/>
      <c r="D13" s="207"/>
      <c r="E13" s="208" t="s">
        <v>5</v>
      </c>
      <c r="F13" s="576" t="s">
        <v>193</v>
      </c>
      <c r="G13" s="576"/>
      <c r="H13" s="208" t="s">
        <v>194</v>
      </c>
      <c r="I13" s="208" t="s">
        <v>195</v>
      </c>
      <c r="J13" s="209" t="s">
        <v>196</v>
      </c>
      <c r="K13" s="210" t="s">
        <v>197</v>
      </c>
    </row>
    <row r="14" spans="1:20" ht="22.5" x14ac:dyDescent="0.2">
      <c r="A14" s="211" t="s">
        <v>300</v>
      </c>
      <c r="B14" s="562" t="s">
        <v>213</v>
      </c>
      <c r="C14" s="563"/>
      <c r="D14" s="564"/>
      <c r="E14" s="208" t="s">
        <v>217</v>
      </c>
      <c r="F14" s="544">
        <v>0.09</v>
      </c>
      <c r="G14" s="544"/>
      <c r="H14" s="212">
        <v>16216.79</v>
      </c>
      <c r="I14" s="213">
        <f>H14*F14</f>
        <v>1459.5110999999999</v>
      </c>
      <c r="J14" s="214">
        <v>8</v>
      </c>
      <c r="K14" s="215">
        <f>J14*I14</f>
        <v>11676.0888</v>
      </c>
      <c r="N14" s="565"/>
      <c r="O14" s="565"/>
      <c r="P14" s="565"/>
      <c r="Q14" s="565"/>
      <c r="R14" s="565"/>
      <c r="S14" s="565"/>
      <c r="T14" s="565"/>
    </row>
    <row r="15" spans="1:20" ht="22.5" x14ac:dyDescent="0.2">
      <c r="A15" s="211" t="s">
        <v>301</v>
      </c>
      <c r="B15" s="562" t="s">
        <v>214</v>
      </c>
      <c r="C15" s="563"/>
      <c r="D15" s="564"/>
      <c r="E15" s="216" t="s">
        <v>217</v>
      </c>
      <c r="F15" s="566">
        <v>0.29499999999999998</v>
      </c>
      <c r="G15" s="566"/>
      <c r="H15" s="217">
        <v>5540.26</v>
      </c>
      <c r="I15" s="218">
        <f>H15*F15</f>
        <v>1634.3767</v>
      </c>
      <c r="J15" s="219">
        <v>8</v>
      </c>
      <c r="K15" s="215">
        <f>J15*I15</f>
        <v>13075.0136</v>
      </c>
      <c r="N15" s="565"/>
      <c r="O15" s="565"/>
      <c r="P15" s="565"/>
      <c r="Q15" s="565"/>
      <c r="R15" s="565"/>
      <c r="S15" s="565"/>
      <c r="T15" s="565"/>
    </row>
    <row r="16" spans="1:20" x14ac:dyDescent="0.2">
      <c r="A16" s="553" t="s">
        <v>198</v>
      </c>
      <c r="B16" s="554"/>
      <c r="C16" s="554"/>
      <c r="D16" s="555"/>
      <c r="E16" s="556"/>
      <c r="F16" s="557"/>
      <c r="G16" s="557"/>
      <c r="H16" s="557"/>
      <c r="I16" s="557"/>
      <c r="J16" s="558"/>
      <c r="K16" s="220">
        <f>ROUND(K14+K15,2)</f>
        <v>24751.1</v>
      </c>
      <c r="L16" s="221"/>
    </row>
    <row r="17" spans="1:11" x14ac:dyDescent="0.2">
      <c r="A17" s="197"/>
      <c r="B17" s="502"/>
      <c r="C17" s="502"/>
      <c r="D17" s="502"/>
      <c r="E17" s="502"/>
      <c r="F17" s="502"/>
      <c r="G17" s="502"/>
      <c r="H17" s="502"/>
      <c r="I17" s="502"/>
      <c r="J17" s="502"/>
      <c r="K17" s="559"/>
    </row>
    <row r="18" spans="1:11" x14ac:dyDescent="0.2">
      <c r="A18" s="197"/>
      <c r="B18" s="505"/>
      <c r="C18" s="505"/>
      <c r="D18" s="505"/>
      <c r="E18" s="222"/>
      <c r="F18" s="502"/>
      <c r="G18" s="502"/>
      <c r="H18" s="222"/>
      <c r="I18" s="222"/>
      <c r="J18" s="560"/>
      <c r="K18" s="561"/>
    </row>
    <row r="19" spans="1:11" ht="23.25" customHeight="1" x14ac:dyDescent="0.2">
      <c r="A19" s="547" t="s">
        <v>199</v>
      </c>
      <c r="B19" s="548"/>
      <c r="C19" s="548"/>
      <c r="D19" s="548"/>
      <c r="E19" s="548"/>
      <c r="F19" s="548"/>
      <c r="G19" s="548"/>
      <c r="H19" s="548"/>
      <c r="I19" s="548"/>
      <c r="J19" s="548"/>
      <c r="K19" s="549"/>
    </row>
    <row r="20" spans="1:11" ht="26.25" customHeight="1" x14ac:dyDescent="0.2">
      <c r="A20" s="547" t="s">
        <v>200</v>
      </c>
      <c r="B20" s="548"/>
      <c r="C20" s="548"/>
      <c r="D20" s="548"/>
      <c r="E20" s="550"/>
      <c r="F20" s="551" t="s">
        <v>201</v>
      </c>
      <c r="G20" s="551"/>
      <c r="H20" s="551"/>
      <c r="I20" s="551" t="s">
        <v>202</v>
      </c>
      <c r="J20" s="551"/>
      <c r="K20" s="552"/>
    </row>
    <row r="21" spans="1:11" s="223" customFormat="1" ht="26.25" customHeight="1" x14ac:dyDescent="0.2">
      <c r="A21" s="540" t="s">
        <v>203</v>
      </c>
      <c r="B21" s="541"/>
      <c r="C21" s="541"/>
      <c r="D21" s="541"/>
      <c r="E21" s="542"/>
      <c r="F21" s="546"/>
      <c r="G21" s="527"/>
      <c r="H21" s="527"/>
      <c r="I21" s="544">
        <f>K16</f>
        <v>24751.1</v>
      </c>
      <c r="J21" s="544"/>
      <c r="K21" s="544"/>
    </row>
    <row r="22" spans="1:11" s="223" customFormat="1" ht="24.75" customHeight="1" x14ac:dyDescent="0.2">
      <c r="A22" s="540" t="s">
        <v>204</v>
      </c>
      <c r="B22" s="541"/>
      <c r="C22" s="541"/>
      <c r="D22" s="541"/>
      <c r="E22" s="542"/>
      <c r="F22" s="546"/>
      <c r="G22" s="527"/>
      <c r="H22" s="527"/>
      <c r="I22" s="544">
        <f>J12</f>
        <v>0</v>
      </c>
      <c r="J22" s="544"/>
      <c r="K22" s="544"/>
    </row>
    <row r="23" spans="1:11" s="223" customFormat="1" x14ac:dyDescent="0.2">
      <c r="A23" s="540" t="s">
        <v>205</v>
      </c>
      <c r="B23" s="541"/>
      <c r="C23" s="541"/>
      <c r="D23" s="541"/>
      <c r="E23" s="542"/>
      <c r="F23" s="546"/>
      <c r="G23" s="527"/>
      <c r="H23" s="527"/>
      <c r="I23" s="544">
        <f>J17</f>
        <v>0</v>
      </c>
      <c r="J23" s="544"/>
      <c r="K23" s="544"/>
    </row>
    <row r="24" spans="1:11" s="223" customFormat="1" x14ac:dyDescent="0.2">
      <c r="A24" s="540" t="s">
        <v>206</v>
      </c>
      <c r="B24" s="541"/>
      <c r="C24" s="541"/>
      <c r="D24" s="541"/>
      <c r="E24" s="542"/>
      <c r="F24" s="543">
        <v>0.30399999999999999</v>
      </c>
      <c r="G24" s="543"/>
      <c r="H24" s="543"/>
      <c r="I24" s="544">
        <f>ROUND(I21*F24,2)</f>
        <v>7524.33</v>
      </c>
      <c r="J24" s="544"/>
      <c r="K24" s="544"/>
    </row>
    <row r="25" spans="1:11" s="223" customFormat="1" ht="12" customHeight="1" x14ac:dyDescent="0.2">
      <c r="A25" s="540" t="s">
        <v>207</v>
      </c>
      <c r="B25" s="541"/>
      <c r="C25" s="541"/>
      <c r="D25" s="541"/>
      <c r="E25" s="542"/>
      <c r="F25" s="545">
        <v>0.86739999999999995</v>
      </c>
      <c r="G25" s="545"/>
      <c r="H25" s="545"/>
      <c r="I25" s="544"/>
      <c r="J25" s="544"/>
      <c r="K25" s="544"/>
    </row>
    <row r="26" spans="1:11" s="223" customFormat="1" ht="12.75" customHeight="1" x14ac:dyDescent="0.2">
      <c r="A26" s="530" t="s">
        <v>208</v>
      </c>
      <c r="B26" s="531"/>
      <c r="C26" s="531"/>
      <c r="D26" s="531"/>
      <c r="E26" s="532"/>
      <c r="F26" s="527"/>
      <c r="G26" s="527"/>
      <c r="H26" s="527"/>
      <c r="I26" s="533">
        <f>I24+I21</f>
        <v>32275.43</v>
      </c>
      <c r="J26" s="533"/>
      <c r="K26" s="533"/>
    </row>
    <row r="27" spans="1:11" s="223" customFormat="1" x14ac:dyDescent="0.2">
      <c r="A27" s="500"/>
      <c r="B27" s="501"/>
      <c r="C27" s="501"/>
      <c r="D27" s="501"/>
      <c r="E27" s="534"/>
      <c r="F27" s="535"/>
      <c r="G27" s="536"/>
      <c r="H27" s="537"/>
      <c r="I27" s="538"/>
      <c r="J27" s="523"/>
      <c r="K27" s="539"/>
    </row>
    <row r="28" spans="1:11" s="223" customFormat="1" x14ac:dyDescent="0.2">
      <c r="A28" s="524" t="s">
        <v>197</v>
      </c>
      <c r="B28" s="525"/>
      <c r="C28" s="525"/>
      <c r="D28" s="525"/>
      <c r="E28" s="526"/>
      <c r="F28" s="527"/>
      <c r="G28" s="527"/>
      <c r="H28" s="528"/>
      <c r="I28" s="500"/>
      <c r="J28" s="501"/>
      <c r="K28" s="224">
        <f>I26+I27</f>
        <v>32275.43</v>
      </c>
    </row>
    <row r="29" spans="1:11" s="223" customFormat="1" ht="12.75" customHeight="1" x14ac:dyDescent="0.2">
      <c r="A29" s="225"/>
      <c r="B29" s="225"/>
      <c r="C29" s="225"/>
      <c r="D29" s="225"/>
      <c r="E29" s="225"/>
      <c r="F29" s="226"/>
      <c r="G29" s="226"/>
      <c r="H29" s="226"/>
      <c r="I29" s="227"/>
      <c r="J29" s="227"/>
      <c r="K29" s="227"/>
    </row>
    <row r="30" spans="1:11" s="223" customFormat="1" ht="12.75" customHeight="1" x14ac:dyDescent="0.2">
      <c r="A30" s="225"/>
      <c r="B30" s="225"/>
      <c r="C30" s="225"/>
      <c r="D30" s="225"/>
      <c r="E30" s="225"/>
      <c r="F30" s="226"/>
      <c r="G30" s="226"/>
      <c r="H30" s="226"/>
      <c r="I30" s="227"/>
      <c r="J30" s="227"/>
      <c r="K30" s="227"/>
    </row>
    <row r="31" spans="1:11" s="223" customFormat="1" ht="12.75" customHeight="1" x14ac:dyDescent="0.2">
      <c r="A31" s="225"/>
      <c r="B31" s="225"/>
      <c r="C31" s="225"/>
      <c r="D31" s="225"/>
      <c r="E31" s="225"/>
      <c r="F31" s="226"/>
      <c r="G31" s="226"/>
      <c r="H31" s="226"/>
      <c r="I31" s="227"/>
      <c r="J31" s="227"/>
      <c r="K31" s="227"/>
    </row>
    <row r="32" spans="1:11" x14ac:dyDescent="0.2">
      <c r="A32" s="228" t="str">
        <f>PLANILHA!A39</f>
        <v>Vargem Alta - ES, 27 de agosto de 2021.</v>
      </c>
      <c r="B32" s="229"/>
      <c r="C32" s="229"/>
      <c r="D32" s="229"/>
      <c r="E32" s="222"/>
      <c r="F32" s="508"/>
      <c r="G32" s="508"/>
      <c r="H32" s="230"/>
      <c r="I32" s="231"/>
      <c r="J32" s="498"/>
      <c r="K32" s="498"/>
    </row>
    <row r="33" spans="2:11" x14ac:dyDescent="0.2">
      <c r="B33" s="506"/>
      <c r="C33" s="506"/>
      <c r="D33" s="506"/>
      <c r="E33" s="222"/>
      <c r="F33" s="529"/>
      <c r="G33" s="529"/>
      <c r="H33" s="230"/>
      <c r="I33" s="231"/>
      <c r="J33" s="498"/>
      <c r="K33" s="498"/>
    </row>
    <row r="34" spans="2:11" x14ac:dyDescent="0.2">
      <c r="B34" s="505"/>
      <c r="C34" s="505"/>
      <c r="D34" s="505"/>
      <c r="E34" s="222"/>
      <c r="F34" s="523" t="s">
        <v>36</v>
      </c>
      <c r="G34" s="523"/>
      <c r="H34" s="523"/>
      <c r="I34" s="523"/>
      <c r="J34" s="499"/>
      <c r="K34" s="499"/>
    </row>
    <row r="35" spans="2:11" x14ac:dyDescent="0.2">
      <c r="B35" s="232"/>
      <c r="C35" s="232"/>
      <c r="D35" s="232"/>
      <c r="E35" s="232"/>
      <c r="F35" s="502" t="s">
        <v>56</v>
      </c>
      <c r="G35" s="502"/>
      <c r="H35" s="502"/>
      <c r="I35" s="502"/>
      <c r="J35" s="232"/>
      <c r="K35" s="232"/>
    </row>
    <row r="36" spans="2:11" x14ac:dyDescent="0.2">
      <c r="B36" s="505"/>
      <c r="C36" s="505"/>
      <c r="D36" s="505"/>
      <c r="E36" s="222"/>
      <c r="F36" s="502"/>
      <c r="G36" s="502"/>
      <c r="H36" s="222"/>
      <c r="I36" s="222"/>
      <c r="J36" s="502"/>
      <c r="K36" s="502"/>
    </row>
    <row r="37" spans="2:11" x14ac:dyDescent="0.2">
      <c r="B37" s="506"/>
      <c r="C37" s="506"/>
      <c r="D37" s="506"/>
      <c r="E37" s="222"/>
      <c r="F37" s="508"/>
      <c r="G37" s="508"/>
      <c r="H37" s="230"/>
      <c r="I37" s="231"/>
      <c r="J37" s="498"/>
      <c r="K37" s="498"/>
    </row>
    <row r="38" spans="2:11" x14ac:dyDescent="0.2">
      <c r="B38" s="506"/>
      <c r="C38" s="506"/>
      <c r="D38" s="506"/>
      <c r="E38" s="222"/>
      <c r="F38" s="498"/>
      <c r="G38" s="498"/>
      <c r="H38" s="230"/>
      <c r="I38" s="231"/>
      <c r="J38" s="498"/>
      <c r="K38" s="498"/>
    </row>
    <row r="39" spans="2:11" x14ac:dyDescent="0.2">
      <c r="B39" s="505"/>
      <c r="C39" s="505"/>
      <c r="D39" s="505"/>
      <c r="F39" s="498"/>
      <c r="G39" s="498"/>
      <c r="J39" s="499"/>
      <c r="K39" s="499"/>
    </row>
    <row r="40" spans="2:11" x14ac:dyDescent="0.2">
      <c r="B40" s="503"/>
      <c r="C40" s="503"/>
      <c r="D40" s="503"/>
      <c r="E40" s="503"/>
      <c r="F40" s="503"/>
      <c r="G40" s="503"/>
      <c r="H40" s="503"/>
      <c r="I40" s="503"/>
      <c r="J40" s="503"/>
      <c r="K40" s="503"/>
    </row>
    <row r="41" spans="2:11" x14ac:dyDescent="0.2">
      <c r="B41" s="504"/>
      <c r="C41" s="504"/>
      <c r="D41" s="504"/>
      <c r="E41" s="504"/>
      <c r="F41" s="504"/>
      <c r="G41" s="504"/>
      <c r="H41" s="504"/>
      <c r="I41" s="504"/>
      <c r="J41" s="504"/>
      <c r="K41" s="504"/>
    </row>
    <row r="42" spans="2:11" x14ac:dyDescent="0.2">
      <c r="B42" s="504"/>
      <c r="C42" s="504"/>
      <c r="D42" s="504"/>
      <c r="E42" s="504"/>
      <c r="F42" s="505"/>
      <c r="G42" s="505"/>
      <c r="H42" s="505"/>
      <c r="I42" s="505"/>
      <c r="J42" s="505"/>
      <c r="K42" s="505"/>
    </row>
    <row r="43" spans="2:11" x14ac:dyDescent="0.2">
      <c r="B43" s="506"/>
      <c r="C43" s="506"/>
      <c r="D43" s="506"/>
      <c r="E43" s="506"/>
      <c r="F43" s="507"/>
      <c r="G43" s="502"/>
      <c r="H43" s="502"/>
      <c r="I43" s="498"/>
      <c r="J43" s="498"/>
      <c r="K43" s="498"/>
    </row>
    <row r="44" spans="2:11" x14ac:dyDescent="0.2">
      <c r="B44" s="506"/>
      <c r="C44" s="506"/>
      <c r="D44" s="506"/>
      <c r="E44" s="506"/>
      <c r="F44" s="507"/>
      <c r="G44" s="502"/>
      <c r="H44" s="502"/>
      <c r="I44" s="498"/>
      <c r="J44" s="498"/>
      <c r="K44" s="498"/>
    </row>
    <row r="45" spans="2:11" x14ac:dyDescent="0.2">
      <c r="B45" s="506"/>
      <c r="C45" s="506"/>
      <c r="D45" s="506"/>
      <c r="E45" s="506"/>
      <c r="F45" s="518"/>
      <c r="G45" s="518"/>
      <c r="H45" s="518"/>
      <c r="I45" s="498"/>
      <c r="J45" s="498"/>
      <c r="K45" s="498"/>
    </row>
    <row r="46" spans="2:11" x14ac:dyDescent="0.2">
      <c r="B46" s="506"/>
      <c r="C46" s="506"/>
      <c r="D46" s="506"/>
      <c r="E46" s="506"/>
      <c r="F46" s="518"/>
      <c r="G46" s="518"/>
      <c r="H46" s="518"/>
      <c r="I46" s="498"/>
      <c r="J46" s="498"/>
      <c r="K46" s="498"/>
    </row>
    <row r="47" spans="2:11" x14ac:dyDescent="0.2">
      <c r="B47" s="506"/>
      <c r="C47" s="506"/>
      <c r="D47" s="506"/>
      <c r="E47" s="506"/>
      <c r="F47" s="518"/>
      <c r="G47" s="518"/>
      <c r="H47" s="518"/>
      <c r="I47" s="498"/>
      <c r="J47" s="498"/>
      <c r="K47" s="498"/>
    </row>
    <row r="48" spans="2:11" x14ac:dyDescent="0.2">
      <c r="B48" s="502"/>
      <c r="C48" s="502"/>
      <c r="D48" s="502"/>
      <c r="E48" s="502"/>
      <c r="F48" s="502"/>
      <c r="G48" s="502"/>
      <c r="H48" s="502"/>
      <c r="I48" s="502"/>
      <c r="J48" s="502"/>
      <c r="K48" s="502"/>
    </row>
    <row r="49" spans="2:11" x14ac:dyDescent="0.2">
      <c r="B49" s="233"/>
      <c r="C49" s="516"/>
      <c r="D49" s="516"/>
      <c r="E49" s="516"/>
      <c r="F49" s="516"/>
      <c r="G49" s="516"/>
      <c r="H49" s="516"/>
      <c r="I49" s="516"/>
      <c r="J49" s="516"/>
      <c r="K49" s="233"/>
    </row>
    <row r="50" spans="2:11" x14ac:dyDescent="0.2">
      <c r="B50" s="506"/>
      <c r="C50" s="506"/>
      <c r="D50" s="506"/>
      <c r="E50" s="506"/>
      <c r="F50" s="506"/>
      <c r="G50" s="506"/>
      <c r="H50" s="506"/>
      <c r="I50" s="506"/>
      <c r="J50" s="506"/>
      <c r="K50" s="506"/>
    </row>
    <row r="51" spans="2:11" x14ac:dyDescent="0.2">
      <c r="B51" s="505"/>
      <c r="C51" s="505"/>
      <c r="D51" s="505"/>
      <c r="E51" s="222"/>
      <c r="F51" s="502"/>
      <c r="G51" s="502"/>
      <c r="H51" s="222"/>
      <c r="I51" s="222"/>
      <c r="J51" s="502"/>
      <c r="K51" s="502"/>
    </row>
    <row r="52" spans="2:11" x14ac:dyDescent="0.2">
      <c r="B52" s="506"/>
      <c r="C52" s="506"/>
      <c r="D52" s="506"/>
      <c r="E52" s="222"/>
      <c r="F52" s="508"/>
      <c r="G52" s="508"/>
      <c r="H52" s="230"/>
      <c r="I52" s="231"/>
      <c r="J52" s="498"/>
      <c r="K52" s="498"/>
    </row>
    <row r="53" spans="2:11" x14ac:dyDescent="0.2">
      <c r="B53" s="506"/>
      <c r="C53" s="506"/>
      <c r="D53" s="506"/>
      <c r="E53" s="222"/>
      <c r="F53" s="522" t="s">
        <v>36</v>
      </c>
      <c r="G53" s="522"/>
      <c r="H53" s="522"/>
      <c r="I53" s="522"/>
      <c r="J53" s="498"/>
      <c r="K53" s="498"/>
    </row>
    <row r="54" spans="2:11" x14ac:dyDescent="0.2">
      <c r="B54" s="505"/>
      <c r="C54" s="505"/>
      <c r="D54" s="505"/>
      <c r="E54" s="222"/>
      <c r="F54" s="498" t="s">
        <v>56</v>
      </c>
      <c r="G54" s="498"/>
      <c r="H54" s="498"/>
      <c r="I54" s="498"/>
      <c r="J54" s="499"/>
      <c r="K54" s="499"/>
    </row>
    <row r="55" spans="2:11" x14ac:dyDescent="0.2">
      <c r="B55" s="502"/>
      <c r="C55" s="502"/>
      <c r="D55" s="502"/>
      <c r="E55" s="502"/>
      <c r="F55" s="502"/>
      <c r="G55" s="502"/>
      <c r="H55" s="502"/>
      <c r="I55" s="502"/>
      <c r="J55" s="502"/>
      <c r="K55" s="502"/>
    </row>
    <row r="56" spans="2:11" x14ac:dyDescent="0.2">
      <c r="B56" s="505"/>
      <c r="C56" s="505"/>
      <c r="D56" s="505"/>
      <c r="E56" s="222"/>
      <c r="F56" s="502"/>
      <c r="G56" s="502"/>
      <c r="H56" s="222"/>
      <c r="I56" s="222"/>
      <c r="J56" s="502"/>
      <c r="K56" s="502"/>
    </row>
    <row r="57" spans="2:11" x14ac:dyDescent="0.2">
      <c r="B57" s="509"/>
      <c r="C57" s="509"/>
      <c r="D57" s="509"/>
      <c r="E57" s="222"/>
      <c r="F57" s="508"/>
      <c r="G57" s="508"/>
      <c r="H57" s="230"/>
      <c r="I57" s="231"/>
      <c r="J57" s="498"/>
      <c r="K57" s="498"/>
    </row>
    <row r="58" spans="2:11" x14ac:dyDescent="0.2">
      <c r="B58" s="514"/>
      <c r="C58" s="515"/>
      <c r="D58" s="515"/>
      <c r="E58" s="222"/>
      <c r="F58" s="508"/>
      <c r="G58" s="508"/>
      <c r="H58" s="230"/>
      <c r="I58" s="231"/>
      <c r="J58" s="498"/>
      <c r="K58" s="498"/>
    </row>
    <row r="59" spans="2:11" x14ac:dyDescent="0.2">
      <c r="B59" s="513"/>
      <c r="C59" s="506"/>
      <c r="D59" s="506"/>
      <c r="E59" s="222"/>
      <c r="F59" s="508"/>
      <c r="G59" s="508"/>
      <c r="H59" s="230"/>
      <c r="I59" s="231"/>
      <c r="J59" s="498"/>
      <c r="K59" s="498"/>
    </row>
    <row r="60" spans="2:11" x14ac:dyDescent="0.2">
      <c r="B60" s="513"/>
      <c r="C60" s="506"/>
      <c r="D60" s="506"/>
      <c r="E60" s="222"/>
      <c r="F60" s="508"/>
      <c r="G60" s="508"/>
      <c r="H60" s="230"/>
      <c r="I60" s="231"/>
      <c r="J60" s="498"/>
      <c r="K60" s="498"/>
    </row>
    <row r="61" spans="2:11" x14ac:dyDescent="0.2">
      <c r="B61" s="505"/>
      <c r="C61" s="505"/>
      <c r="D61" s="505"/>
      <c r="E61" s="222"/>
      <c r="F61" s="498"/>
      <c r="G61" s="498"/>
      <c r="H61" s="230"/>
      <c r="I61" s="231"/>
      <c r="J61" s="499"/>
      <c r="K61" s="499"/>
    </row>
    <row r="62" spans="2:11" x14ac:dyDescent="0.2">
      <c r="B62" s="502"/>
      <c r="C62" s="502"/>
      <c r="D62" s="502"/>
      <c r="E62" s="502"/>
      <c r="F62" s="502"/>
      <c r="G62" s="502"/>
      <c r="H62" s="502"/>
      <c r="I62" s="502"/>
      <c r="J62" s="502"/>
      <c r="K62" s="502"/>
    </row>
    <row r="63" spans="2:11" x14ac:dyDescent="0.2">
      <c r="B63" s="505"/>
      <c r="C63" s="505"/>
      <c r="D63" s="505"/>
      <c r="E63" s="222"/>
      <c r="F63" s="502"/>
      <c r="G63" s="502"/>
      <c r="H63" s="222"/>
      <c r="I63" s="222"/>
      <c r="J63" s="502"/>
      <c r="K63" s="502"/>
    </row>
    <row r="64" spans="2:11" x14ac:dyDescent="0.2">
      <c r="B64" s="506"/>
      <c r="C64" s="506"/>
      <c r="D64" s="506"/>
      <c r="E64" s="222"/>
      <c r="F64" s="508"/>
      <c r="G64" s="508"/>
      <c r="H64" s="230"/>
      <c r="I64" s="231"/>
      <c r="J64" s="498"/>
      <c r="K64" s="498"/>
    </row>
    <row r="65" spans="2:11" x14ac:dyDescent="0.2">
      <c r="B65" s="506"/>
      <c r="C65" s="506"/>
      <c r="D65" s="506"/>
      <c r="E65" s="222"/>
      <c r="F65" s="508"/>
      <c r="G65" s="508"/>
      <c r="H65" s="230"/>
      <c r="I65" s="231"/>
      <c r="J65" s="498"/>
      <c r="K65" s="498"/>
    </row>
    <row r="66" spans="2:11" x14ac:dyDescent="0.2">
      <c r="B66" s="505"/>
      <c r="C66" s="505"/>
      <c r="D66" s="505"/>
      <c r="F66" s="498"/>
      <c r="G66" s="498"/>
      <c r="J66" s="499"/>
      <c r="K66" s="499"/>
    </row>
    <row r="67" spans="2:11" x14ac:dyDescent="0.2">
      <c r="B67" s="503"/>
      <c r="C67" s="503"/>
      <c r="D67" s="503"/>
      <c r="E67" s="503"/>
      <c r="F67" s="503"/>
      <c r="G67" s="503"/>
      <c r="H67" s="503"/>
      <c r="I67" s="503"/>
      <c r="J67" s="503"/>
      <c r="K67" s="503"/>
    </row>
    <row r="68" spans="2:11" x14ac:dyDescent="0.2">
      <c r="B68" s="504"/>
      <c r="C68" s="504"/>
      <c r="D68" s="504"/>
      <c r="E68" s="504"/>
      <c r="F68" s="504"/>
      <c r="G68" s="504"/>
      <c r="H68" s="504"/>
      <c r="I68" s="504"/>
      <c r="J68" s="504"/>
      <c r="K68" s="504"/>
    </row>
    <row r="69" spans="2:11" x14ac:dyDescent="0.2">
      <c r="B69" s="504"/>
      <c r="C69" s="504"/>
      <c r="D69" s="504"/>
      <c r="E69" s="504"/>
      <c r="F69" s="505"/>
      <c r="G69" s="505"/>
      <c r="H69" s="505"/>
      <c r="I69" s="505"/>
      <c r="J69" s="505"/>
      <c r="K69" s="505"/>
    </row>
    <row r="70" spans="2:11" x14ac:dyDescent="0.2">
      <c r="B70" s="506"/>
      <c r="C70" s="506"/>
      <c r="D70" s="506"/>
      <c r="E70" s="506"/>
      <c r="F70" s="507"/>
      <c r="G70" s="502"/>
      <c r="H70" s="502"/>
      <c r="I70" s="498"/>
      <c r="J70" s="498"/>
      <c r="K70" s="498"/>
    </row>
    <row r="71" spans="2:11" x14ac:dyDescent="0.2">
      <c r="B71" s="506"/>
      <c r="C71" s="506"/>
      <c r="D71" s="506"/>
      <c r="E71" s="506"/>
      <c r="F71" s="507"/>
      <c r="G71" s="502"/>
      <c r="H71" s="502"/>
      <c r="I71" s="498"/>
      <c r="J71" s="498"/>
      <c r="K71" s="498"/>
    </row>
    <row r="72" spans="2:11" x14ac:dyDescent="0.2">
      <c r="B72" s="506"/>
      <c r="C72" s="506"/>
      <c r="D72" s="506"/>
      <c r="E72" s="506"/>
      <c r="F72" s="507"/>
      <c r="G72" s="502"/>
      <c r="H72" s="502"/>
      <c r="I72" s="498"/>
      <c r="J72" s="498"/>
      <c r="K72" s="498"/>
    </row>
    <row r="73" spans="2:11" x14ac:dyDescent="0.2">
      <c r="B73" s="506"/>
      <c r="C73" s="506"/>
      <c r="D73" s="506"/>
      <c r="E73" s="506"/>
      <c r="F73" s="518"/>
      <c r="G73" s="518"/>
      <c r="H73" s="518"/>
      <c r="I73" s="498"/>
      <c r="J73" s="498"/>
      <c r="K73" s="498"/>
    </row>
    <row r="74" spans="2:11" x14ac:dyDescent="0.2">
      <c r="B74" s="512"/>
      <c r="C74" s="512"/>
      <c r="D74" s="512"/>
      <c r="E74" s="512"/>
      <c r="F74" s="502"/>
      <c r="G74" s="502"/>
      <c r="H74" s="502"/>
      <c r="I74" s="499"/>
      <c r="J74" s="499"/>
      <c r="K74" s="499"/>
    </row>
    <row r="75" spans="2:11" x14ac:dyDescent="0.2">
      <c r="B75" s="506"/>
      <c r="C75" s="506"/>
      <c r="D75" s="506"/>
      <c r="E75" s="506"/>
      <c r="F75" s="518"/>
      <c r="G75" s="518"/>
      <c r="H75" s="518"/>
      <c r="I75" s="498"/>
      <c r="J75" s="498"/>
      <c r="K75" s="498"/>
    </row>
    <row r="76" spans="2:11" x14ac:dyDescent="0.2">
      <c r="B76" s="505"/>
      <c r="C76" s="505"/>
      <c r="D76" s="505"/>
      <c r="E76" s="505"/>
      <c r="F76" s="502"/>
      <c r="G76" s="502"/>
      <c r="H76" s="502"/>
      <c r="I76" s="499"/>
      <c r="J76" s="499"/>
      <c r="K76" s="499"/>
    </row>
    <row r="77" spans="2:11" x14ac:dyDescent="0.2">
      <c r="B77" s="506"/>
      <c r="C77" s="506"/>
      <c r="D77" s="506"/>
      <c r="E77" s="506"/>
      <c r="F77" s="518"/>
      <c r="G77" s="518"/>
      <c r="H77" s="518"/>
      <c r="I77" s="498"/>
      <c r="J77" s="498"/>
      <c r="K77" s="498"/>
    </row>
    <row r="78" spans="2:11" x14ac:dyDescent="0.2">
      <c r="B78" s="504"/>
      <c r="C78" s="504"/>
      <c r="D78" s="504"/>
      <c r="E78" s="504"/>
      <c r="F78" s="510"/>
      <c r="G78" s="510"/>
      <c r="H78" s="510"/>
      <c r="I78" s="499"/>
      <c r="J78" s="499"/>
      <c r="K78" s="499"/>
    </row>
    <row r="79" spans="2:11" x14ac:dyDescent="0.2">
      <c r="B79" s="222"/>
      <c r="C79" s="222"/>
      <c r="D79" s="222"/>
      <c r="E79" s="222"/>
      <c r="F79" s="222"/>
      <c r="G79" s="222"/>
      <c r="H79" s="222"/>
      <c r="I79" s="222"/>
      <c r="J79" s="222"/>
      <c r="K79" s="222"/>
    </row>
    <row r="80" spans="2:11" x14ac:dyDescent="0.2">
      <c r="B80" s="222"/>
      <c r="C80" s="222"/>
      <c r="D80" s="222"/>
      <c r="E80" s="222"/>
      <c r="F80" s="222"/>
      <c r="G80" s="222"/>
      <c r="H80" s="222"/>
      <c r="I80" s="222"/>
      <c r="J80" s="222"/>
      <c r="K80" s="222"/>
    </row>
    <row r="81" spans="2:11" x14ac:dyDescent="0.2">
      <c r="B81" s="233"/>
      <c r="C81" s="516"/>
      <c r="D81" s="516"/>
      <c r="E81" s="516"/>
      <c r="F81" s="516"/>
      <c r="G81" s="516"/>
      <c r="H81" s="516"/>
      <c r="I81" s="516"/>
      <c r="J81" s="516"/>
      <c r="K81" s="233"/>
    </row>
    <row r="82" spans="2:11" ht="28.5" customHeight="1" x14ac:dyDescent="0.2">
      <c r="B82" s="233"/>
      <c r="C82" s="517"/>
      <c r="D82" s="517"/>
      <c r="E82" s="517"/>
      <c r="F82" s="517"/>
      <c r="G82" s="517"/>
      <c r="H82" s="517"/>
      <c r="I82" s="517"/>
      <c r="J82" s="517"/>
      <c r="K82" s="233"/>
    </row>
    <row r="83" spans="2:11" x14ac:dyDescent="0.2">
      <c r="B83" s="502"/>
      <c r="C83" s="502"/>
      <c r="D83" s="502"/>
      <c r="E83" s="502"/>
      <c r="F83" s="502"/>
      <c r="G83" s="502"/>
      <c r="H83" s="502"/>
      <c r="I83" s="502"/>
      <c r="J83" s="502"/>
      <c r="K83" s="502"/>
    </row>
    <row r="84" spans="2:11" x14ac:dyDescent="0.2">
      <c r="B84" s="505"/>
      <c r="C84" s="505"/>
      <c r="D84" s="505"/>
      <c r="E84" s="222"/>
      <c r="F84" s="502"/>
      <c r="G84" s="502"/>
      <c r="H84" s="222"/>
      <c r="I84" s="222"/>
      <c r="J84" s="502"/>
      <c r="K84" s="502"/>
    </row>
    <row r="85" spans="2:11" x14ac:dyDescent="0.2">
      <c r="B85" s="506"/>
      <c r="C85" s="506"/>
      <c r="D85" s="506"/>
      <c r="E85" s="222"/>
      <c r="F85" s="508"/>
      <c r="G85" s="508"/>
      <c r="H85" s="230"/>
      <c r="I85" s="231"/>
      <c r="J85" s="498"/>
      <c r="K85" s="498"/>
    </row>
    <row r="86" spans="2:11" x14ac:dyDescent="0.2">
      <c r="B86" s="506"/>
      <c r="C86" s="506"/>
      <c r="D86" s="506"/>
      <c r="E86" s="222"/>
      <c r="F86" s="508"/>
      <c r="G86" s="508"/>
      <c r="H86" s="230"/>
      <c r="I86" s="231"/>
      <c r="J86" s="498"/>
      <c r="K86" s="498"/>
    </row>
    <row r="87" spans="2:11" x14ac:dyDescent="0.2">
      <c r="B87" s="505"/>
      <c r="C87" s="505"/>
      <c r="D87" s="505"/>
      <c r="E87" s="222"/>
      <c r="F87" s="498"/>
      <c r="G87" s="498"/>
      <c r="H87" s="230"/>
      <c r="I87" s="231"/>
      <c r="J87" s="499"/>
      <c r="K87" s="499"/>
    </row>
    <row r="88" spans="2:11" x14ac:dyDescent="0.2">
      <c r="B88" s="502"/>
      <c r="C88" s="502"/>
      <c r="D88" s="502"/>
      <c r="E88" s="502"/>
      <c r="F88" s="502"/>
      <c r="G88" s="502"/>
      <c r="H88" s="502"/>
      <c r="I88" s="502"/>
      <c r="J88" s="502"/>
      <c r="K88" s="502"/>
    </row>
    <row r="89" spans="2:11" x14ac:dyDescent="0.2">
      <c r="B89" s="505"/>
      <c r="C89" s="505"/>
      <c r="D89" s="505"/>
      <c r="E89" s="222"/>
      <c r="F89" s="502"/>
      <c r="G89" s="502"/>
      <c r="H89" s="222"/>
      <c r="I89" s="222"/>
      <c r="J89" s="502"/>
      <c r="K89" s="502"/>
    </row>
    <row r="90" spans="2:11" ht="28.5" customHeight="1" x14ac:dyDescent="0.2">
      <c r="B90" s="509"/>
      <c r="C90" s="509"/>
      <c r="D90" s="509"/>
      <c r="E90" s="222"/>
      <c r="F90" s="508"/>
      <c r="G90" s="508"/>
      <c r="H90" s="230"/>
      <c r="I90" s="231"/>
      <c r="J90" s="498"/>
      <c r="K90" s="498"/>
    </row>
    <row r="91" spans="2:11" x14ac:dyDescent="0.2">
      <c r="B91" s="514"/>
      <c r="C91" s="515"/>
      <c r="D91" s="515"/>
      <c r="E91" s="222"/>
      <c r="F91" s="508"/>
      <c r="G91" s="508"/>
      <c r="H91" s="230"/>
      <c r="I91" s="231"/>
      <c r="J91" s="498"/>
      <c r="K91" s="498"/>
    </row>
    <row r="92" spans="2:11" x14ac:dyDescent="0.2">
      <c r="B92" s="513"/>
      <c r="C92" s="506"/>
      <c r="D92" s="506"/>
      <c r="E92" s="222"/>
      <c r="F92" s="508"/>
      <c r="G92" s="508"/>
      <c r="H92" s="230"/>
      <c r="I92" s="231"/>
      <c r="J92" s="498"/>
      <c r="K92" s="498"/>
    </row>
    <row r="93" spans="2:11" x14ac:dyDescent="0.2">
      <c r="B93" s="513"/>
      <c r="C93" s="506"/>
      <c r="D93" s="506"/>
      <c r="E93" s="222"/>
      <c r="F93" s="508"/>
      <c r="G93" s="508"/>
      <c r="H93" s="230"/>
      <c r="I93" s="231"/>
      <c r="J93" s="498"/>
      <c r="K93" s="498"/>
    </row>
    <row r="94" spans="2:11" x14ac:dyDescent="0.2">
      <c r="B94" s="505"/>
      <c r="C94" s="505"/>
      <c r="D94" s="505"/>
      <c r="E94" s="222"/>
      <c r="F94" s="498"/>
      <c r="G94" s="498"/>
      <c r="H94" s="230"/>
      <c r="I94" s="231"/>
      <c r="J94" s="499"/>
      <c r="K94" s="499"/>
    </row>
    <row r="95" spans="2:11" x14ac:dyDescent="0.2">
      <c r="B95" s="502"/>
      <c r="C95" s="502"/>
      <c r="D95" s="502"/>
      <c r="E95" s="502"/>
      <c r="F95" s="502"/>
      <c r="G95" s="502"/>
      <c r="H95" s="502"/>
      <c r="I95" s="502"/>
      <c r="J95" s="502"/>
      <c r="K95" s="502"/>
    </row>
    <row r="96" spans="2:11" x14ac:dyDescent="0.2">
      <c r="B96" s="505"/>
      <c r="C96" s="505"/>
      <c r="D96" s="505"/>
      <c r="E96" s="222"/>
      <c r="F96" s="502"/>
      <c r="G96" s="502"/>
      <c r="H96" s="222"/>
      <c r="I96" s="222"/>
      <c r="J96" s="502"/>
      <c r="K96" s="502"/>
    </row>
    <row r="97" spans="2:11" x14ac:dyDescent="0.2">
      <c r="B97" s="506"/>
      <c r="C97" s="506"/>
      <c r="D97" s="506"/>
      <c r="E97" s="222"/>
      <c r="F97" s="508"/>
      <c r="G97" s="508"/>
      <c r="H97" s="230"/>
      <c r="I97" s="231"/>
      <c r="J97" s="498"/>
      <c r="K97" s="498"/>
    </row>
    <row r="98" spans="2:11" x14ac:dyDescent="0.2">
      <c r="B98" s="506"/>
      <c r="C98" s="506"/>
      <c r="D98" s="506"/>
      <c r="E98" s="222"/>
      <c r="F98" s="508"/>
      <c r="G98" s="508"/>
      <c r="H98" s="230"/>
      <c r="I98" s="231"/>
      <c r="J98" s="498"/>
      <c r="K98" s="498"/>
    </row>
    <row r="99" spans="2:11" x14ac:dyDescent="0.2">
      <c r="B99" s="505"/>
      <c r="C99" s="505"/>
      <c r="D99" s="505"/>
      <c r="F99" s="498"/>
      <c r="G99" s="498"/>
      <c r="J99" s="499"/>
      <c r="K99" s="499"/>
    </row>
    <row r="100" spans="2:11" x14ac:dyDescent="0.2">
      <c r="B100" s="503"/>
      <c r="C100" s="503"/>
      <c r="D100" s="503"/>
      <c r="E100" s="503"/>
      <c r="F100" s="503"/>
      <c r="G100" s="503"/>
      <c r="H100" s="503"/>
      <c r="I100" s="503"/>
      <c r="J100" s="503"/>
      <c r="K100" s="503"/>
    </row>
    <row r="101" spans="2:11" x14ac:dyDescent="0.2">
      <c r="B101" s="504"/>
      <c r="C101" s="504"/>
      <c r="D101" s="504"/>
      <c r="E101" s="504"/>
      <c r="F101" s="504"/>
      <c r="G101" s="504"/>
      <c r="H101" s="504"/>
      <c r="I101" s="504"/>
      <c r="J101" s="504"/>
      <c r="K101" s="504"/>
    </row>
    <row r="102" spans="2:11" x14ac:dyDescent="0.2">
      <c r="B102" s="504"/>
      <c r="C102" s="504"/>
      <c r="D102" s="504"/>
      <c r="E102" s="504"/>
      <c r="F102" s="505"/>
      <c r="G102" s="505"/>
      <c r="H102" s="505"/>
      <c r="I102" s="505"/>
      <c r="J102" s="505"/>
      <c r="K102" s="505"/>
    </row>
    <row r="103" spans="2:11" x14ac:dyDescent="0.2">
      <c r="B103" s="506"/>
      <c r="C103" s="506"/>
      <c r="D103" s="506"/>
      <c r="E103" s="506"/>
      <c r="F103" s="507"/>
      <c r="G103" s="502"/>
      <c r="H103" s="502"/>
      <c r="I103" s="498"/>
      <c r="J103" s="498"/>
      <c r="K103" s="498"/>
    </row>
    <row r="104" spans="2:11" x14ac:dyDescent="0.2">
      <c r="B104" s="506"/>
      <c r="C104" s="506"/>
      <c r="D104" s="506"/>
      <c r="E104" s="506"/>
      <c r="F104" s="507"/>
      <c r="G104" s="502"/>
      <c r="H104" s="502"/>
      <c r="I104" s="498"/>
      <c r="J104" s="498"/>
      <c r="K104" s="498"/>
    </row>
    <row r="105" spans="2:11" x14ac:dyDescent="0.2">
      <c r="B105" s="506"/>
      <c r="C105" s="506"/>
      <c r="D105" s="506"/>
      <c r="E105" s="506"/>
      <c r="F105" s="507"/>
      <c r="G105" s="502"/>
      <c r="H105" s="502"/>
      <c r="I105" s="498"/>
      <c r="J105" s="498"/>
      <c r="K105" s="498"/>
    </row>
    <row r="106" spans="2:11" x14ac:dyDescent="0.2">
      <c r="B106" s="506"/>
      <c r="C106" s="506"/>
      <c r="D106" s="506"/>
      <c r="E106" s="506"/>
      <c r="F106" s="518"/>
      <c r="G106" s="518"/>
      <c r="H106" s="518"/>
      <c r="I106" s="498"/>
      <c r="J106" s="498"/>
      <c r="K106" s="498"/>
    </row>
    <row r="107" spans="2:11" x14ac:dyDescent="0.2">
      <c r="B107" s="512"/>
      <c r="C107" s="512"/>
      <c r="D107" s="512"/>
      <c r="E107" s="512"/>
      <c r="F107" s="502"/>
      <c r="G107" s="502"/>
      <c r="H107" s="502"/>
      <c r="I107" s="499"/>
      <c r="J107" s="499"/>
      <c r="K107" s="499"/>
    </row>
    <row r="108" spans="2:11" x14ac:dyDescent="0.2">
      <c r="B108" s="506"/>
      <c r="C108" s="506"/>
      <c r="D108" s="506"/>
      <c r="E108" s="506"/>
      <c r="F108" s="518"/>
      <c r="G108" s="518"/>
      <c r="H108" s="518"/>
      <c r="I108" s="498"/>
      <c r="J108" s="498"/>
      <c r="K108" s="498"/>
    </row>
    <row r="109" spans="2:11" x14ac:dyDescent="0.2">
      <c r="B109" s="505"/>
      <c r="C109" s="505"/>
      <c r="D109" s="505"/>
      <c r="E109" s="505"/>
      <c r="F109" s="502"/>
      <c r="G109" s="502"/>
      <c r="H109" s="502"/>
      <c r="I109" s="499"/>
      <c r="J109" s="499"/>
      <c r="K109" s="499"/>
    </row>
    <row r="110" spans="2:11" x14ac:dyDescent="0.2">
      <c r="B110" s="506"/>
      <c r="C110" s="506"/>
      <c r="D110" s="506"/>
      <c r="E110" s="506"/>
      <c r="F110" s="518"/>
      <c r="G110" s="518"/>
      <c r="H110" s="518"/>
      <c r="I110" s="498"/>
      <c r="J110" s="498"/>
      <c r="K110" s="498"/>
    </row>
    <row r="111" spans="2:11" x14ac:dyDescent="0.2">
      <c r="B111" s="504"/>
      <c r="C111" s="504"/>
      <c r="D111" s="504"/>
      <c r="E111" s="504"/>
      <c r="F111" s="510"/>
      <c r="G111" s="510"/>
      <c r="H111" s="510"/>
      <c r="I111" s="499"/>
      <c r="J111" s="499"/>
      <c r="K111" s="499"/>
    </row>
    <row r="112" spans="2:11" x14ac:dyDescent="0.2">
      <c r="B112" s="234"/>
      <c r="C112" s="234"/>
      <c r="D112" s="234"/>
      <c r="F112" s="235"/>
      <c r="G112" s="235"/>
      <c r="J112" s="236"/>
      <c r="K112" s="236"/>
    </row>
    <row r="114" spans="2:11" x14ac:dyDescent="0.2">
      <c r="B114" s="233"/>
      <c r="C114" s="516"/>
      <c r="D114" s="516"/>
      <c r="E114" s="516"/>
      <c r="F114" s="516"/>
      <c r="G114" s="516"/>
      <c r="H114" s="516"/>
      <c r="I114" s="516"/>
      <c r="J114" s="516"/>
      <c r="K114" s="233"/>
    </row>
    <row r="115" spans="2:11" ht="30" customHeight="1" x14ac:dyDescent="0.2">
      <c r="B115" s="233"/>
      <c r="C115" s="517"/>
      <c r="D115" s="517"/>
      <c r="E115" s="517"/>
      <c r="F115" s="517"/>
      <c r="G115" s="517"/>
      <c r="H115" s="517"/>
      <c r="I115" s="517"/>
      <c r="J115" s="517"/>
      <c r="K115" s="233"/>
    </row>
    <row r="116" spans="2:11" x14ac:dyDescent="0.2">
      <c r="B116" s="502"/>
      <c r="C116" s="502"/>
      <c r="D116" s="502"/>
      <c r="E116" s="502"/>
      <c r="F116" s="502"/>
      <c r="G116" s="502"/>
      <c r="H116" s="502"/>
      <c r="I116" s="502"/>
      <c r="J116" s="502"/>
      <c r="K116" s="502"/>
    </row>
    <row r="117" spans="2:11" x14ac:dyDescent="0.2">
      <c r="B117" s="505"/>
      <c r="C117" s="505"/>
      <c r="D117" s="505"/>
      <c r="E117" s="222"/>
      <c r="F117" s="502"/>
      <c r="G117" s="502"/>
      <c r="H117" s="222"/>
      <c r="I117" s="222"/>
      <c r="J117" s="502"/>
      <c r="K117" s="502"/>
    </row>
    <row r="118" spans="2:11" x14ac:dyDescent="0.2">
      <c r="B118" s="506"/>
      <c r="C118" s="506"/>
      <c r="D118" s="506"/>
      <c r="E118" s="222"/>
      <c r="F118" s="508"/>
      <c r="G118" s="508"/>
      <c r="H118" s="230"/>
      <c r="I118" s="231"/>
      <c r="J118" s="498"/>
      <c r="K118" s="498"/>
    </row>
    <row r="119" spans="2:11" x14ac:dyDescent="0.2">
      <c r="B119" s="506"/>
      <c r="C119" s="506"/>
      <c r="D119" s="506"/>
      <c r="E119" s="222"/>
      <c r="F119" s="508"/>
      <c r="G119" s="508"/>
      <c r="H119" s="230"/>
      <c r="I119" s="231"/>
      <c r="J119" s="498"/>
      <c r="K119" s="498"/>
    </row>
    <row r="120" spans="2:11" x14ac:dyDescent="0.2">
      <c r="B120" s="505"/>
      <c r="C120" s="505"/>
      <c r="D120" s="505"/>
      <c r="E120" s="222"/>
      <c r="F120" s="498"/>
      <c r="G120" s="498"/>
      <c r="H120" s="230"/>
      <c r="I120" s="231"/>
      <c r="J120" s="499"/>
      <c r="K120" s="499"/>
    </row>
    <row r="121" spans="2:11" x14ac:dyDescent="0.2">
      <c r="B121" s="502"/>
      <c r="C121" s="502"/>
      <c r="D121" s="502"/>
      <c r="E121" s="502"/>
      <c r="F121" s="502"/>
      <c r="G121" s="502"/>
      <c r="H121" s="502"/>
      <c r="I121" s="502"/>
      <c r="J121" s="502"/>
      <c r="K121" s="502"/>
    </row>
    <row r="122" spans="2:11" x14ac:dyDescent="0.2">
      <c r="B122" s="505"/>
      <c r="C122" s="505"/>
      <c r="D122" s="505"/>
      <c r="E122" s="222"/>
      <c r="F122" s="502"/>
      <c r="G122" s="502"/>
      <c r="H122" s="222"/>
      <c r="I122" s="222"/>
      <c r="J122" s="502"/>
      <c r="K122" s="502"/>
    </row>
    <row r="123" spans="2:11" x14ac:dyDescent="0.2">
      <c r="B123" s="509"/>
      <c r="C123" s="509"/>
      <c r="D123" s="509"/>
      <c r="E123" s="222"/>
      <c r="F123" s="521"/>
      <c r="G123" s="521"/>
      <c r="H123" s="232"/>
      <c r="I123" s="231"/>
      <c r="J123" s="498"/>
      <c r="K123" s="498"/>
    </row>
    <row r="124" spans="2:11" x14ac:dyDescent="0.2">
      <c r="B124" s="514"/>
      <c r="C124" s="515"/>
      <c r="D124" s="515"/>
      <c r="E124" s="222"/>
      <c r="F124" s="521"/>
      <c r="G124" s="521"/>
      <c r="H124" s="232"/>
      <c r="I124" s="231"/>
      <c r="J124" s="498"/>
      <c r="K124" s="498"/>
    </row>
    <row r="125" spans="2:11" x14ac:dyDescent="0.2">
      <c r="B125" s="513"/>
      <c r="C125" s="506"/>
      <c r="D125" s="506"/>
      <c r="E125" s="222"/>
      <c r="F125" s="521"/>
      <c r="G125" s="521"/>
      <c r="H125" s="232"/>
      <c r="I125" s="231"/>
      <c r="J125" s="498"/>
      <c r="K125" s="498"/>
    </row>
    <row r="126" spans="2:11" x14ac:dyDescent="0.2">
      <c r="B126" s="513"/>
      <c r="C126" s="513"/>
      <c r="D126" s="513"/>
      <c r="E126" s="222"/>
      <c r="F126" s="520"/>
      <c r="G126" s="520"/>
      <c r="H126" s="230"/>
      <c r="I126" s="231"/>
      <c r="J126" s="498"/>
      <c r="K126" s="498"/>
    </row>
    <row r="127" spans="2:11" ht="24.75" customHeight="1" x14ac:dyDescent="0.2">
      <c r="B127" s="513"/>
      <c r="C127" s="506"/>
      <c r="D127" s="506"/>
      <c r="E127" s="222"/>
      <c r="F127" s="498"/>
      <c r="G127" s="498"/>
      <c r="H127" s="232"/>
      <c r="I127" s="231"/>
      <c r="J127" s="498"/>
      <c r="K127" s="498"/>
    </row>
    <row r="128" spans="2:11" x14ac:dyDescent="0.2">
      <c r="B128" s="505"/>
      <c r="C128" s="505"/>
      <c r="D128" s="505"/>
      <c r="E128" s="222"/>
      <c r="F128" s="498"/>
      <c r="G128" s="498"/>
      <c r="H128" s="230"/>
      <c r="I128" s="231"/>
      <c r="J128" s="499"/>
      <c r="K128" s="499"/>
    </row>
    <row r="129" spans="2:11" x14ac:dyDescent="0.2">
      <c r="B129" s="502"/>
      <c r="C129" s="502"/>
      <c r="D129" s="502"/>
      <c r="E129" s="502"/>
      <c r="F129" s="502"/>
      <c r="G129" s="502"/>
      <c r="H129" s="502"/>
      <c r="I129" s="502"/>
      <c r="J129" s="502"/>
      <c r="K129" s="502"/>
    </row>
    <row r="130" spans="2:11" x14ac:dyDescent="0.2">
      <c r="B130" s="505"/>
      <c r="C130" s="505"/>
      <c r="D130" s="505"/>
      <c r="E130" s="222"/>
      <c r="F130" s="502"/>
      <c r="G130" s="502"/>
      <c r="H130" s="222"/>
      <c r="I130" s="222"/>
      <c r="J130" s="502"/>
      <c r="K130" s="502"/>
    </row>
    <row r="131" spans="2:11" x14ac:dyDescent="0.2">
      <c r="B131" s="506"/>
      <c r="C131" s="506"/>
      <c r="D131" s="506"/>
      <c r="E131" s="222"/>
      <c r="F131" s="508"/>
      <c r="G131" s="508"/>
      <c r="H131" s="230"/>
      <c r="I131" s="231"/>
      <c r="J131" s="498"/>
      <c r="K131" s="498"/>
    </row>
    <row r="132" spans="2:11" x14ac:dyDescent="0.2">
      <c r="B132" s="506"/>
      <c r="C132" s="506"/>
      <c r="D132" s="506"/>
      <c r="E132" s="222"/>
      <c r="F132" s="508"/>
      <c r="G132" s="508"/>
      <c r="H132" s="230"/>
      <c r="I132" s="231"/>
      <c r="J132" s="498"/>
      <c r="K132" s="498"/>
    </row>
    <row r="133" spans="2:11" x14ac:dyDescent="0.2">
      <c r="B133" s="505"/>
      <c r="C133" s="505"/>
      <c r="D133" s="505"/>
      <c r="F133" s="498"/>
      <c r="G133" s="498"/>
      <c r="J133" s="499"/>
      <c r="K133" s="499"/>
    </row>
    <row r="134" spans="2:11" x14ac:dyDescent="0.2">
      <c r="B134" s="503"/>
      <c r="C134" s="503"/>
      <c r="D134" s="503"/>
      <c r="E134" s="503"/>
      <c r="F134" s="503"/>
      <c r="G134" s="503"/>
      <c r="H134" s="503"/>
      <c r="I134" s="503"/>
      <c r="J134" s="503"/>
      <c r="K134" s="503"/>
    </row>
    <row r="135" spans="2:11" x14ac:dyDescent="0.2">
      <c r="B135" s="504"/>
      <c r="C135" s="504"/>
      <c r="D135" s="504"/>
      <c r="E135" s="504"/>
      <c r="F135" s="504"/>
      <c r="G135" s="504"/>
      <c r="H135" s="504"/>
      <c r="I135" s="504"/>
      <c r="J135" s="504"/>
      <c r="K135" s="504"/>
    </row>
    <row r="136" spans="2:11" x14ac:dyDescent="0.2">
      <c r="B136" s="504"/>
      <c r="C136" s="504"/>
      <c r="D136" s="504"/>
      <c r="E136" s="504"/>
      <c r="F136" s="505"/>
      <c r="G136" s="505"/>
      <c r="H136" s="505"/>
      <c r="I136" s="505"/>
      <c r="J136" s="505"/>
      <c r="K136" s="505"/>
    </row>
    <row r="137" spans="2:11" x14ac:dyDescent="0.2">
      <c r="B137" s="506"/>
      <c r="C137" s="506"/>
      <c r="D137" s="506"/>
      <c r="E137" s="506"/>
      <c r="F137" s="507"/>
      <c r="G137" s="502"/>
      <c r="H137" s="502"/>
      <c r="I137" s="498"/>
      <c r="J137" s="498"/>
      <c r="K137" s="498"/>
    </row>
    <row r="138" spans="2:11" x14ac:dyDescent="0.2">
      <c r="B138" s="506"/>
      <c r="C138" s="506"/>
      <c r="D138" s="506"/>
      <c r="E138" s="506"/>
      <c r="F138" s="507"/>
      <c r="G138" s="502"/>
      <c r="H138" s="502"/>
      <c r="I138" s="498"/>
      <c r="J138" s="498"/>
      <c r="K138" s="498"/>
    </row>
    <row r="139" spans="2:11" x14ac:dyDescent="0.2">
      <c r="B139" s="506"/>
      <c r="C139" s="506"/>
      <c r="D139" s="506"/>
      <c r="E139" s="506"/>
      <c r="F139" s="507"/>
      <c r="G139" s="502"/>
      <c r="H139" s="502"/>
      <c r="I139" s="498"/>
      <c r="J139" s="498"/>
      <c r="K139" s="498"/>
    </row>
    <row r="140" spans="2:11" x14ac:dyDescent="0.2">
      <c r="B140" s="506"/>
      <c r="C140" s="506"/>
      <c r="D140" s="506"/>
      <c r="E140" s="506"/>
      <c r="F140" s="518"/>
      <c r="G140" s="518"/>
      <c r="H140" s="518"/>
      <c r="I140" s="498"/>
      <c r="J140" s="498"/>
      <c r="K140" s="498"/>
    </row>
    <row r="141" spans="2:11" x14ac:dyDescent="0.2">
      <c r="B141" s="512"/>
      <c r="C141" s="512"/>
      <c r="D141" s="512"/>
      <c r="E141" s="512"/>
      <c r="F141" s="502"/>
      <c r="G141" s="502"/>
      <c r="H141" s="502"/>
      <c r="I141" s="499"/>
      <c r="J141" s="499"/>
      <c r="K141" s="499"/>
    </row>
    <row r="142" spans="2:11" x14ac:dyDescent="0.2">
      <c r="B142" s="506"/>
      <c r="C142" s="506"/>
      <c r="D142" s="506"/>
      <c r="E142" s="506"/>
      <c r="F142" s="518"/>
      <c r="G142" s="518"/>
      <c r="H142" s="518"/>
      <c r="I142" s="498"/>
      <c r="J142" s="498"/>
      <c r="K142" s="498"/>
    </row>
    <row r="143" spans="2:11" x14ac:dyDescent="0.2">
      <c r="B143" s="505"/>
      <c r="C143" s="505"/>
      <c r="D143" s="505"/>
      <c r="E143" s="505"/>
      <c r="F143" s="502"/>
      <c r="G143" s="502"/>
      <c r="H143" s="502"/>
      <c r="I143" s="499"/>
      <c r="J143" s="499"/>
      <c r="K143" s="499"/>
    </row>
    <row r="144" spans="2:11" x14ac:dyDescent="0.2">
      <c r="B144" s="506"/>
      <c r="C144" s="506"/>
      <c r="D144" s="506"/>
      <c r="E144" s="506"/>
      <c r="F144" s="518"/>
      <c r="G144" s="518"/>
      <c r="H144" s="518"/>
      <c r="I144" s="498"/>
      <c r="J144" s="498"/>
      <c r="K144" s="498"/>
    </row>
    <row r="145" spans="2:11" x14ac:dyDescent="0.2">
      <c r="B145" s="504"/>
      <c r="C145" s="504"/>
      <c r="D145" s="504"/>
      <c r="E145" s="504"/>
      <c r="F145" s="510"/>
      <c r="G145" s="510"/>
      <c r="H145" s="510"/>
      <c r="I145" s="499"/>
      <c r="J145" s="499"/>
      <c r="K145" s="499"/>
    </row>
    <row r="146" spans="2:11" x14ac:dyDescent="0.2">
      <c r="B146" s="234"/>
      <c r="C146" s="234"/>
      <c r="D146" s="234"/>
      <c r="E146" s="234"/>
      <c r="F146" s="232"/>
      <c r="G146" s="232"/>
      <c r="H146" s="232"/>
      <c r="I146" s="236"/>
      <c r="J146" s="236"/>
      <c r="K146" s="236"/>
    </row>
    <row r="147" spans="2:11" x14ac:dyDescent="0.2">
      <c r="B147" s="232"/>
      <c r="C147" s="232"/>
      <c r="D147" s="232"/>
      <c r="E147" s="232"/>
      <c r="F147" s="237"/>
      <c r="G147" s="237"/>
      <c r="H147" s="237"/>
      <c r="I147" s="235"/>
      <c r="J147" s="235"/>
      <c r="K147" s="235"/>
    </row>
    <row r="148" spans="2:11" x14ac:dyDescent="0.2">
      <c r="B148" s="233"/>
      <c r="C148" s="516"/>
      <c r="D148" s="516"/>
      <c r="E148" s="516"/>
      <c r="F148" s="516"/>
      <c r="G148" s="516"/>
      <c r="H148" s="516"/>
      <c r="I148" s="516"/>
      <c r="J148" s="516"/>
      <c r="K148" s="233"/>
    </row>
    <row r="149" spans="2:11" ht="29.25" customHeight="1" x14ac:dyDescent="0.2">
      <c r="B149" s="233"/>
      <c r="C149" s="517"/>
      <c r="D149" s="517"/>
      <c r="E149" s="517"/>
      <c r="F149" s="517"/>
      <c r="G149" s="517"/>
      <c r="H149" s="517"/>
      <c r="I149" s="517"/>
      <c r="J149" s="517"/>
      <c r="K149" s="233"/>
    </row>
    <row r="150" spans="2:11" x14ac:dyDescent="0.2">
      <c r="B150" s="502"/>
      <c r="C150" s="502"/>
      <c r="D150" s="502"/>
      <c r="E150" s="502"/>
      <c r="F150" s="502"/>
      <c r="G150" s="502"/>
      <c r="H150" s="502"/>
      <c r="I150" s="502"/>
      <c r="J150" s="502"/>
      <c r="K150" s="502"/>
    </row>
    <row r="151" spans="2:11" x14ac:dyDescent="0.2">
      <c r="B151" s="505"/>
      <c r="C151" s="505"/>
      <c r="D151" s="505"/>
      <c r="E151" s="222"/>
      <c r="F151" s="502"/>
      <c r="G151" s="502"/>
      <c r="H151" s="222"/>
      <c r="I151" s="222"/>
      <c r="J151" s="502"/>
      <c r="K151" s="502"/>
    </row>
    <row r="152" spans="2:11" x14ac:dyDescent="0.2">
      <c r="B152" s="506"/>
      <c r="C152" s="506"/>
      <c r="D152" s="506"/>
      <c r="E152" s="222"/>
      <c r="F152" s="508"/>
      <c r="G152" s="508"/>
      <c r="H152" s="230"/>
      <c r="I152" s="231"/>
      <c r="J152" s="498"/>
      <c r="K152" s="498"/>
    </row>
    <row r="153" spans="2:11" x14ac:dyDescent="0.2">
      <c r="B153" s="506"/>
      <c r="C153" s="506"/>
      <c r="D153" s="506"/>
      <c r="E153" s="222"/>
      <c r="F153" s="508"/>
      <c r="G153" s="508"/>
      <c r="H153" s="230"/>
      <c r="I153" s="231"/>
      <c r="J153" s="498"/>
      <c r="K153" s="498"/>
    </row>
    <row r="154" spans="2:11" x14ac:dyDescent="0.2">
      <c r="B154" s="505"/>
      <c r="C154" s="505"/>
      <c r="D154" s="505"/>
      <c r="E154" s="222"/>
      <c r="F154" s="498"/>
      <c r="G154" s="498"/>
      <c r="H154" s="230"/>
      <c r="I154" s="231"/>
      <c r="J154" s="499"/>
      <c r="K154" s="499"/>
    </row>
    <row r="155" spans="2:11" x14ac:dyDescent="0.2">
      <c r="B155" s="502"/>
      <c r="C155" s="502"/>
      <c r="D155" s="502"/>
      <c r="E155" s="502"/>
      <c r="F155" s="502"/>
      <c r="G155" s="502"/>
      <c r="H155" s="502"/>
      <c r="I155" s="502"/>
      <c r="J155" s="502"/>
      <c r="K155" s="502"/>
    </row>
    <row r="156" spans="2:11" x14ac:dyDescent="0.2">
      <c r="B156" s="505"/>
      <c r="C156" s="505"/>
      <c r="D156" s="505"/>
      <c r="E156" s="222"/>
      <c r="F156" s="502"/>
      <c r="G156" s="502"/>
      <c r="H156" s="222"/>
      <c r="I156" s="222"/>
      <c r="J156" s="502"/>
      <c r="K156" s="502"/>
    </row>
    <row r="157" spans="2:11" x14ac:dyDescent="0.2">
      <c r="B157" s="509"/>
      <c r="C157" s="509"/>
      <c r="D157" s="509"/>
      <c r="E157" s="222"/>
      <c r="F157" s="508"/>
      <c r="G157" s="508"/>
      <c r="H157" s="230"/>
      <c r="I157" s="231"/>
      <c r="J157" s="498"/>
      <c r="K157" s="498"/>
    </row>
    <row r="158" spans="2:11" ht="27.75" customHeight="1" x14ac:dyDescent="0.2">
      <c r="B158" s="514"/>
      <c r="C158" s="515"/>
      <c r="D158" s="515"/>
      <c r="E158" s="222"/>
      <c r="F158" s="508"/>
      <c r="G158" s="508"/>
      <c r="H158" s="230"/>
      <c r="I158" s="231"/>
      <c r="J158" s="498"/>
      <c r="K158" s="498"/>
    </row>
    <row r="159" spans="2:11" x14ac:dyDescent="0.2">
      <c r="B159" s="514"/>
      <c r="C159" s="515"/>
      <c r="D159" s="515"/>
      <c r="E159" s="222"/>
      <c r="F159" s="508"/>
      <c r="G159" s="508"/>
      <c r="H159" s="230"/>
      <c r="I159" s="231"/>
      <c r="J159" s="498"/>
      <c r="K159" s="498"/>
    </row>
    <row r="160" spans="2:11" x14ac:dyDescent="0.2">
      <c r="B160" s="513"/>
      <c r="C160" s="506"/>
      <c r="D160" s="506"/>
      <c r="E160" s="222"/>
      <c r="F160" s="508"/>
      <c r="G160" s="508"/>
      <c r="H160" s="230"/>
      <c r="I160" s="231"/>
      <c r="J160" s="498"/>
      <c r="K160" s="498"/>
    </row>
    <row r="161" spans="2:11" x14ac:dyDescent="0.2">
      <c r="B161" s="513"/>
      <c r="C161" s="506"/>
      <c r="D161" s="506"/>
      <c r="E161" s="222"/>
      <c r="F161" s="508"/>
      <c r="G161" s="508"/>
      <c r="H161" s="230"/>
      <c r="I161" s="231"/>
      <c r="J161" s="498"/>
      <c r="K161" s="498"/>
    </row>
    <row r="162" spans="2:11" x14ac:dyDescent="0.2">
      <c r="B162" s="505"/>
      <c r="C162" s="505"/>
      <c r="D162" s="505"/>
      <c r="E162" s="222"/>
      <c r="F162" s="498"/>
      <c r="G162" s="498"/>
      <c r="H162" s="230"/>
      <c r="I162" s="231"/>
      <c r="J162" s="499"/>
      <c r="K162" s="499"/>
    </row>
    <row r="163" spans="2:11" x14ac:dyDescent="0.2">
      <c r="B163" s="502"/>
      <c r="C163" s="502"/>
      <c r="D163" s="502"/>
      <c r="E163" s="502"/>
      <c r="F163" s="502"/>
      <c r="G163" s="502"/>
      <c r="H163" s="502"/>
      <c r="I163" s="502"/>
      <c r="J163" s="502"/>
      <c r="K163" s="502"/>
    </row>
    <row r="164" spans="2:11" x14ac:dyDescent="0.2">
      <c r="B164" s="505"/>
      <c r="C164" s="505"/>
      <c r="D164" s="505"/>
      <c r="E164" s="222"/>
      <c r="F164" s="502"/>
      <c r="G164" s="502"/>
      <c r="H164" s="222"/>
      <c r="I164" s="222"/>
      <c r="J164" s="502"/>
      <c r="K164" s="502"/>
    </row>
    <row r="165" spans="2:11" x14ac:dyDescent="0.2">
      <c r="B165" s="506"/>
      <c r="C165" s="506"/>
      <c r="D165" s="506"/>
      <c r="E165" s="222"/>
      <c r="F165" s="508"/>
      <c r="G165" s="508"/>
      <c r="H165" s="230"/>
      <c r="I165" s="231"/>
      <c r="J165" s="498"/>
      <c r="K165" s="498"/>
    </row>
    <row r="166" spans="2:11" x14ac:dyDescent="0.2">
      <c r="B166" s="506"/>
      <c r="C166" s="506"/>
      <c r="D166" s="506"/>
      <c r="E166" s="222"/>
      <c r="F166" s="508"/>
      <c r="G166" s="508"/>
      <c r="H166" s="230"/>
      <c r="I166" s="231"/>
      <c r="J166" s="498"/>
      <c r="K166" s="498"/>
    </row>
    <row r="167" spans="2:11" x14ac:dyDescent="0.2">
      <c r="B167" s="505"/>
      <c r="C167" s="505"/>
      <c r="D167" s="505"/>
      <c r="F167" s="498"/>
      <c r="G167" s="498"/>
      <c r="J167" s="499"/>
      <c r="K167" s="499"/>
    </row>
    <row r="168" spans="2:11" x14ac:dyDescent="0.2">
      <c r="B168" s="503"/>
      <c r="C168" s="503"/>
      <c r="D168" s="503"/>
      <c r="E168" s="503"/>
      <c r="F168" s="503"/>
      <c r="G168" s="503"/>
      <c r="H168" s="503"/>
      <c r="I168" s="503"/>
      <c r="J168" s="503"/>
      <c r="K168" s="503"/>
    </row>
    <row r="169" spans="2:11" x14ac:dyDescent="0.2">
      <c r="B169" s="504"/>
      <c r="C169" s="504"/>
      <c r="D169" s="504"/>
      <c r="E169" s="504"/>
      <c r="F169" s="504"/>
      <c r="G169" s="504"/>
      <c r="H169" s="504"/>
      <c r="I169" s="504"/>
      <c r="J169" s="504"/>
      <c r="K169" s="504"/>
    </row>
    <row r="170" spans="2:11" x14ac:dyDescent="0.2">
      <c r="B170" s="504"/>
      <c r="C170" s="504"/>
      <c r="D170" s="504"/>
      <c r="E170" s="504"/>
      <c r="F170" s="505"/>
      <c r="G170" s="505"/>
      <c r="H170" s="505"/>
      <c r="I170" s="505"/>
      <c r="J170" s="505"/>
      <c r="K170" s="505"/>
    </row>
    <row r="171" spans="2:11" x14ac:dyDescent="0.2">
      <c r="B171" s="506"/>
      <c r="C171" s="506"/>
      <c r="D171" s="506"/>
      <c r="E171" s="506"/>
      <c r="F171" s="507"/>
      <c r="G171" s="502"/>
      <c r="H171" s="502"/>
      <c r="I171" s="498"/>
      <c r="J171" s="498"/>
      <c r="K171" s="498"/>
    </row>
    <row r="172" spans="2:11" x14ac:dyDescent="0.2">
      <c r="B172" s="506"/>
      <c r="C172" s="506"/>
      <c r="D172" s="506"/>
      <c r="E172" s="506"/>
      <c r="F172" s="507"/>
      <c r="G172" s="502"/>
      <c r="H172" s="502"/>
      <c r="I172" s="498"/>
      <c r="J172" s="498"/>
      <c r="K172" s="498"/>
    </row>
    <row r="173" spans="2:11" x14ac:dyDescent="0.2">
      <c r="B173" s="506"/>
      <c r="C173" s="506"/>
      <c r="D173" s="506"/>
      <c r="E173" s="506"/>
      <c r="F173" s="507"/>
      <c r="G173" s="502"/>
      <c r="H173" s="502"/>
      <c r="I173" s="498"/>
      <c r="J173" s="498"/>
      <c r="K173" s="498"/>
    </row>
    <row r="174" spans="2:11" x14ac:dyDescent="0.2">
      <c r="B174" s="506"/>
      <c r="C174" s="506"/>
      <c r="D174" s="506"/>
      <c r="E174" s="506"/>
      <c r="F174" s="518"/>
      <c r="G174" s="518"/>
      <c r="H174" s="518"/>
      <c r="I174" s="498"/>
      <c r="J174" s="498"/>
      <c r="K174" s="498"/>
    </row>
    <row r="175" spans="2:11" x14ac:dyDescent="0.2">
      <c r="B175" s="512"/>
      <c r="C175" s="512"/>
      <c r="D175" s="512"/>
      <c r="E175" s="512"/>
      <c r="F175" s="502"/>
      <c r="G175" s="502"/>
      <c r="H175" s="502"/>
      <c r="I175" s="499"/>
      <c r="J175" s="499"/>
      <c r="K175" s="499"/>
    </row>
    <row r="176" spans="2:11" x14ac:dyDescent="0.2">
      <c r="B176" s="506"/>
      <c r="C176" s="506"/>
      <c r="D176" s="506"/>
      <c r="E176" s="506"/>
      <c r="F176" s="518"/>
      <c r="G176" s="518"/>
      <c r="H176" s="518"/>
      <c r="I176" s="498"/>
      <c r="J176" s="498"/>
      <c r="K176" s="498"/>
    </row>
    <row r="177" spans="2:11" x14ac:dyDescent="0.2">
      <c r="B177" s="505"/>
      <c r="C177" s="505"/>
      <c r="D177" s="505"/>
      <c r="E177" s="505"/>
      <c r="F177" s="502"/>
      <c r="G177" s="502"/>
      <c r="H177" s="502"/>
      <c r="I177" s="499"/>
      <c r="J177" s="499"/>
      <c r="K177" s="499"/>
    </row>
    <row r="178" spans="2:11" x14ac:dyDescent="0.2">
      <c r="B178" s="506"/>
      <c r="C178" s="506"/>
      <c r="D178" s="506"/>
      <c r="E178" s="506"/>
      <c r="F178" s="518"/>
      <c r="G178" s="518"/>
      <c r="H178" s="518"/>
      <c r="I178" s="498"/>
      <c r="J178" s="498"/>
      <c r="K178" s="498"/>
    </row>
    <row r="179" spans="2:11" x14ac:dyDescent="0.2">
      <c r="B179" s="504"/>
      <c r="C179" s="504"/>
      <c r="D179" s="504"/>
      <c r="E179" s="504"/>
      <c r="F179" s="510"/>
      <c r="G179" s="510"/>
      <c r="H179" s="510"/>
      <c r="I179" s="499"/>
      <c r="J179" s="499"/>
      <c r="K179" s="499"/>
    </row>
    <row r="180" spans="2:11" x14ac:dyDescent="0.2">
      <c r="B180" s="238"/>
      <c r="C180" s="238"/>
      <c r="D180" s="238"/>
      <c r="E180" s="238"/>
      <c r="F180" s="239"/>
      <c r="G180" s="239"/>
      <c r="H180" s="239"/>
      <c r="I180" s="227"/>
      <c r="J180" s="227"/>
      <c r="K180" s="227"/>
    </row>
    <row r="181" spans="2:11" x14ac:dyDescent="0.2">
      <c r="B181" s="233"/>
      <c r="C181" s="516"/>
      <c r="D181" s="516"/>
      <c r="E181" s="516"/>
      <c r="F181" s="516"/>
      <c r="G181" s="516"/>
      <c r="H181" s="516"/>
      <c r="I181" s="516"/>
      <c r="J181" s="516"/>
      <c r="K181" s="233"/>
    </row>
    <row r="182" spans="2:11" x14ac:dyDescent="0.2">
      <c r="B182" s="233"/>
      <c r="C182" s="517"/>
      <c r="D182" s="517"/>
      <c r="E182" s="517"/>
      <c r="F182" s="517"/>
      <c r="G182" s="517"/>
      <c r="H182" s="517"/>
      <c r="I182" s="517"/>
      <c r="J182" s="517"/>
      <c r="K182" s="233"/>
    </row>
    <row r="183" spans="2:11" x14ac:dyDescent="0.2">
      <c r="B183" s="502"/>
      <c r="C183" s="502"/>
      <c r="D183" s="502"/>
      <c r="E183" s="502"/>
      <c r="F183" s="502"/>
      <c r="G183" s="502"/>
      <c r="H183" s="502"/>
      <c r="I183" s="502"/>
      <c r="J183" s="502"/>
      <c r="K183" s="502"/>
    </row>
    <row r="184" spans="2:11" x14ac:dyDescent="0.2">
      <c r="B184" s="505"/>
      <c r="C184" s="505"/>
      <c r="D184" s="505"/>
      <c r="E184" s="222"/>
      <c r="F184" s="502"/>
      <c r="G184" s="502"/>
      <c r="H184" s="222"/>
      <c r="I184" s="222"/>
      <c r="J184" s="222"/>
      <c r="K184" s="222"/>
    </row>
    <row r="185" spans="2:11" x14ac:dyDescent="0.2">
      <c r="B185" s="506"/>
      <c r="C185" s="506"/>
      <c r="D185" s="506"/>
      <c r="E185" s="222"/>
      <c r="F185" s="508"/>
      <c r="G185" s="508"/>
      <c r="H185" s="230"/>
      <c r="I185" s="231"/>
      <c r="J185" s="498"/>
      <c r="K185" s="498"/>
    </row>
    <row r="186" spans="2:11" x14ac:dyDescent="0.2">
      <c r="B186" s="506"/>
      <c r="C186" s="506"/>
      <c r="D186" s="506"/>
      <c r="E186" s="222"/>
      <c r="F186" s="508"/>
      <c r="G186" s="508"/>
      <c r="H186" s="230"/>
      <c r="I186" s="231"/>
      <c r="J186" s="498"/>
      <c r="K186" s="498"/>
    </row>
    <row r="187" spans="2:11" x14ac:dyDescent="0.2">
      <c r="B187" s="505"/>
      <c r="C187" s="505"/>
      <c r="D187" s="505"/>
      <c r="E187" s="222"/>
      <c r="F187" s="498"/>
      <c r="G187" s="498"/>
      <c r="H187" s="230"/>
      <c r="I187" s="231"/>
      <c r="J187" s="499"/>
      <c r="K187" s="499"/>
    </row>
    <row r="188" spans="2:11" x14ac:dyDescent="0.2">
      <c r="B188" s="222"/>
      <c r="C188" s="222"/>
      <c r="D188" s="222"/>
      <c r="E188" s="222"/>
      <c r="F188" s="222"/>
      <c r="G188" s="222"/>
      <c r="H188" s="222"/>
      <c r="I188" s="222"/>
      <c r="J188" s="222"/>
      <c r="K188" s="222"/>
    </row>
    <row r="189" spans="2:11" x14ac:dyDescent="0.2">
      <c r="B189" s="505"/>
      <c r="C189" s="505"/>
      <c r="D189" s="505"/>
      <c r="E189" s="222"/>
      <c r="F189" s="502"/>
      <c r="G189" s="502"/>
      <c r="H189" s="222"/>
      <c r="I189" s="222"/>
      <c r="J189" s="222"/>
      <c r="K189" s="222"/>
    </row>
    <row r="190" spans="2:11" x14ac:dyDescent="0.2">
      <c r="B190" s="509"/>
      <c r="C190" s="509"/>
      <c r="D190" s="509"/>
      <c r="E190" s="222"/>
      <c r="F190" s="508"/>
      <c r="G190" s="508"/>
      <c r="H190" s="230"/>
      <c r="I190" s="231"/>
      <c r="J190" s="498"/>
      <c r="K190" s="498"/>
    </row>
    <row r="191" spans="2:11" x14ac:dyDescent="0.2">
      <c r="B191" s="514"/>
      <c r="C191" s="515"/>
      <c r="D191" s="515"/>
      <c r="E191" s="222"/>
      <c r="F191" s="508"/>
      <c r="G191" s="508"/>
      <c r="H191" s="230"/>
      <c r="I191" s="231"/>
      <c r="J191" s="498"/>
      <c r="K191" s="498"/>
    </row>
    <row r="192" spans="2:11" x14ac:dyDescent="0.2">
      <c r="B192" s="513"/>
      <c r="C192" s="506"/>
      <c r="D192" s="506"/>
      <c r="E192" s="222"/>
      <c r="F192" s="508"/>
      <c r="G192" s="508"/>
      <c r="H192" s="230"/>
      <c r="I192" s="231"/>
      <c r="J192" s="498"/>
      <c r="K192" s="498"/>
    </row>
    <row r="193" spans="2:11" x14ac:dyDescent="0.2">
      <c r="B193" s="513"/>
      <c r="C193" s="506"/>
      <c r="D193" s="506"/>
      <c r="E193" s="222"/>
      <c r="F193" s="508"/>
      <c r="G193" s="508"/>
      <c r="H193" s="230"/>
      <c r="I193" s="231"/>
      <c r="J193" s="498"/>
      <c r="K193" s="498"/>
    </row>
    <row r="194" spans="2:11" x14ac:dyDescent="0.2">
      <c r="B194" s="505"/>
      <c r="C194" s="505"/>
      <c r="D194" s="505"/>
      <c r="E194" s="222"/>
      <c r="F194" s="498"/>
      <c r="G194" s="498"/>
      <c r="H194" s="230"/>
      <c r="I194" s="231"/>
      <c r="J194" s="499"/>
      <c r="K194" s="499"/>
    </row>
    <row r="195" spans="2:11" x14ac:dyDescent="0.2">
      <c r="B195" s="502"/>
      <c r="C195" s="502"/>
      <c r="D195" s="502"/>
      <c r="E195" s="502"/>
      <c r="F195" s="502"/>
      <c r="G195" s="502"/>
      <c r="H195" s="502"/>
      <c r="I195" s="502"/>
      <c r="J195" s="502"/>
      <c r="K195" s="502"/>
    </row>
    <row r="196" spans="2:11" x14ac:dyDescent="0.2">
      <c r="B196" s="505"/>
      <c r="C196" s="505"/>
      <c r="D196" s="505"/>
      <c r="E196" s="222"/>
      <c r="F196" s="502"/>
      <c r="G196" s="502"/>
      <c r="H196" s="222"/>
      <c r="I196" s="222"/>
      <c r="J196" s="502"/>
      <c r="K196" s="502"/>
    </row>
    <row r="197" spans="2:11" x14ac:dyDescent="0.2">
      <c r="B197" s="506"/>
      <c r="C197" s="506"/>
      <c r="D197" s="506"/>
      <c r="E197" s="222"/>
      <c r="F197" s="508"/>
      <c r="G197" s="508"/>
      <c r="H197" s="230"/>
      <c r="I197" s="231"/>
      <c r="J197" s="498"/>
      <c r="K197" s="498"/>
    </row>
    <row r="198" spans="2:11" x14ac:dyDescent="0.2">
      <c r="B198" s="506"/>
      <c r="C198" s="506"/>
      <c r="D198" s="506"/>
      <c r="E198" s="222"/>
      <c r="F198" s="508"/>
      <c r="G198" s="508"/>
      <c r="H198" s="230"/>
      <c r="I198" s="231"/>
      <c r="J198" s="231"/>
      <c r="K198" s="231"/>
    </row>
    <row r="199" spans="2:11" x14ac:dyDescent="0.2">
      <c r="B199" s="505"/>
      <c r="C199" s="505"/>
      <c r="D199" s="505"/>
      <c r="F199" s="498"/>
      <c r="G199" s="498"/>
      <c r="J199" s="499"/>
      <c r="K199" s="499"/>
    </row>
    <row r="200" spans="2:11" x14ac:dyDescent="0.2">
      <c r="B200" s="503"/>
      <c r="C200" s="503"/>
      <c r="D200" s="503"/>
      <c r="E200" s="503"/>
      <c r="F200" s="503"/>
      <c r="G200" s="503"/>
      <c r="H200" s="503"/>
      <c r="I200" s="503"/>
      <c r="J200" s="503"/>
      <c r="K200" s="503"/>
    </row>
    <row r="201" spans="2:11" x14ac:dyDescent="0.2">
      <c r="B201" s="504"/>
      <c r="C201" s="504"/>
      <c r="D201" s="504"/>
      <c r="E201" s="504"/>
      <c r="F201" s="504"/>
      <c r="G201" s="504"/>
      <c r="H201" s="504"/>
      <c r="I201" s="504"/>
      <c r="J201" s="504"/>
      <c r="K201" s="504"/>
    </row>
    <row r="202" spans="2:11" x14ac:dyDescent="0.2">
      <c r="B202" s="504"/>
      <c r="C202" s="504"/>
      <c r="D202" s="504"/>
      <c r="E202" s="504"/>
      <c r="F202" s="505"/>
      <c r="G202" s="505"/>
      <c r="H202" s="505"/>
      <c r="I202" s="505"/>
      <c r="J202" s="505"/>
      <c r="K202" s="505"/>
    </row>
    <row r="203" spans="2:11" x14ac:dyDescent="0.2">
      <c r="B203" s="506"/>
      <c r="C203" s="506"/>
      <c r="D203" s="506"/>
      <c r="E203" s="506"/>
      <c r="F203" s="507"/>
      <c r="G203" s="502"/>
      <c r="H203" s="502"/>
      <c r="I203" s="498"/>
      <c r="J203" s="498"/>
      <c r="K203" s="498"/>
    </row>
    <row r="204" spans="2:11" x14ac:dyDescent="0.2">
      <c r="B204" s="506"/>
      <c r="C204" s="506"/>
      <c r="D204" s="506"/>
      <c r="E204" s="506"/>
      <c r="F204" s="507"/>
      <c r="G204" s="502"/>
      <c r="H204" s="502"/>
      <c r="I204" s="231"/>
      <c r="J204" s="231"/>
      <c r="K204" s="231"/>
    </row>
    <row r="205" spans="2:11" x14ac:dyDescent="0.2">
      <c r="B205" s="506"/>
      <c r="C205" s="506"/>
      <c r="D205" s="506"/>
      <c r="E205" s="506"/>
      <c r="F205" s="507"/>
      <c r="G205" s="502"/>
      <c r="H205" s="502"/>
      <c r="I205" s="498"/>
      <c r="J205" s="498"/>
      <c r="K205" s="498"/>
    </row>
    <row r="206" spans="2:11" x14ac:dyDescent="0.2">
      <c r="B206" s="506"/>
      <c r="C206" s="506"/>
      <c r="D206" s="506"/>
      <c r="E206" s="506"/>
      <c r="F206" s="518"/>
      <c r="G206" s="518"/>
      <c r="H206" s="518"/>
      <c r="I206" s="498"/>
      <c r="J206" s="498"/>
      <c r="K206" s="498"/>
    </row>
    <row r="207" spans="2:11" x14ac:dyDescent="0.2">
      <c r="B207" s="512"/>
      <c r="C207" s="512"/>
      <c r="D207" s="512"/>
      <c r="E207" s="512"/>
      <c r="F207" s="502"/>
      <c r="G207" s="502"/>
      <c r="H207" s="502"/>
      <c r="I207" s="499"/>
      <c r="J207" s="499"/>
      <c r="K207" s="499"/>
    </row>
    <row r="208" spans="2:11" x14ac:dyDescent="0.2">
      <c r="B208" s="506"/>
      <c r="C208" s="506"/>
      <c r="D208" s="506"/>
      <c r="E208" s="506"/>
      <c r="F208" s="518"/>
      <c r="G208" s="518"/>
      <c r="H208" s="518"/>
      <c r="I208" s="498"/>
      <c r="J208" s="498"/>
      <c r="K208" s="498"/>
    </row>
    <row r="209" spans="2:11" x14ac:dyDescent="0.2">
      <c r="B209" s="505"/>
      <c r="C209" s="505"/>
      <c r="D209" s="505"/>
      <c r="E209" s="505"/>
      <c r="F209" s="502"/>
      <c r="G209" s="502"/>
      <c r="H209" s="502"/>
      <c r="I209" s="499"/>
      <c r="J209" s="499"/>
      <c r="K209" s="499"/>
    </row>
    <row r="210" spans="2:11" x14ac:dyDescent="0.2">
      <c r="B210" s="506"/>
      <c r="C210" s="506"/>
      <c r="D210" s="506"/>
      <c r="E210" s="506"/>
      <c r="F210" s="518"/>
      <c r="G210" s="518"/>
      <c r="H210" s="518"/>
      <c r="I210" s="498"/>
      <c r="J210" s="498"/>
      <c r="K210" s="498"/>
    </row>
    <row r="211" spans="2:11" x14ac:dyDescent="0.2">
      <c r="B211" s="504"/>
      <c r="C211" s="504"/>
      <c r="D211" s="504"/>
      <c r="E211" s="504"/>
      <c r="F211" s="510"/>
      <c r="G211" s="510"/>
      <c r="H211" s="510"/>
      <c r="I211" s="499"/>
      <c r="J211" s="499"/>
      <c r="K211" s="499"/>
    </row>
    <row r="212" spans="2:11" x14ac:dyDescent="0.2">
      <c r="B212" s="222"/>
      <c r="C212" s="222"/>
      <c r="D212" s="222"/>
      <c r="E212" s="222"/>
      <c r="F212" s="222"/>
      <c r="G212" s="222"/>
      <c r="H212" s="222"/>
      <c r="I212" s="222"/>
      <c r="J212" s="222"/>
      <c r="K212" s="222"/>
    </row>
    <row r="213" spans="2:11" x14ac:dyDescent="0.2">
      <c r="B213" s="222"/>
      <c r="C213" s="222"/>
      <c r="D213" s="222"/>
      <c r="E213" s="222"/>
      <c r="F213" s="222"/>
      <c r="G213" s="222"/>
      <c r="H213" s="222"/>
      <c r="I213" s="222"/>
      <c r="J213" s="222"/>
      <c r="K213" s="222"/>
    </row>
    <row r="214" spans="2:11" x14ac:dyDescent="0.2">
      <c r="B214" s="233"/>
      <c r="C214" s="516"/>
      <c r="D214" s="516"/>
      <c r="E214" s="516"/>
      <c r="F214" s="516"/>
      <c r="G214" s="516"/>
      <c r="H214" s="516"/>
      <c r="I214" s="516"/>
      <c r="J214" s="516"/>
      <c r="K214" s="233"/>
    </row>
    <row r="215" spans="2:11" ht="25.5" customHeight="1" x14ac:dyDescent="0.2">
      <c r="B215" s="233"/>
      <c r="C215" s="517"/>
      <c r="D215" s="517"/>
      <c r="E215" s="517"/>
      <c r="F215" s="517"/>
      <c r="G215" s="517"/>
      <c r="H215" s="517"/>
      <c r="I215" s="517"/>
      <c r="J215" s="517"/>
      <c r="K215" s="233"/>
    </row>
    <row r="216" spans="2:11" x14ac:dyDescent="0.2">
      <c r="B216" s="502"/>
      <c r="C216" s="502"/>
      <c r="D216" s="502"/>
      <c r="E216" s="502"/>
      <c r="F216" s="502"/>
      <c r="G216" s="502"/>
      <c r="H216" s="502"/>
      <c r="I216" s="502"/>
      <c r="J216" s="502"/>
      <c r="K216" s="502"/>
    </row>
    <row r="217" spans="2:11" x14ac:dyDescent="0.2">
      <c r="B217" s="505"/>
      <c r="C217" s="505"/>
      <c r="D217" s="505"/>
      <c r="E217" s="222"/>
      <c r="F217" s="502"/>
      <c r="G217" s="502"/>
      <c r="H217" s="222"/>
      <c r="I217" s="222"/>
      <c r="J217" s="502"/>
      <c r="K217" s="502"/>
    </row>
    <row r="218" spans="2:11" x14ac:dyDescent="0.2">
      <c r="B218" s="506"/>
      <c r="C218" s="506"/>
      <c r="D218" s="506"/>
      <c r="E218" s="222"/>
      <c r="F218" s="240"/>
      <c r="G218" s="240"/>
      <c r="H218" s="230"/>
      <c r="I218" s="231"/>
      <c r="J218" s="231"/>
      <c r="K218" s="231"/>
    </row>
    <row r="219" spans="2:11" x14ac:dyDescent="0.2">
      <c r="B219" s="506"/>
      <c r="C219" s="506"/>
      <c r="D219" s="506"/>
      <c r="E219" s="222"/>
      <c r="F219" s="508"/>
      <c r="G219" s="508"/>
      <c r="H219" s="230"/>
      <c r="I219" s="231"/>
      <c r="J219" s="498"/>
      <c r="K219" s="498"/>
    </row>
    <row r="220" spans="2:11" x14ac:dyDescent="0.2">
      <c r="B220" s="505"/>
      <c r="C220" s="505"/>
      <c r="D220" s="505"/>
      <c r="E220" s="222"/>
      <c r="F220" s="498"/>
      <c r="G220" s="498"/>
      <c r="H220" s="230"/>
      <c r="I220" s="231"/>
      <c r="J220" s="499"/>
      <c r="K220" s="499"/>
    </row>
    <row r="221" spans="2:11" x14ac:dyDescent="0.2">
      <c r="B221" s="502"/>
      <c r="C221" s="502"/>
      <c r="D221" s="502"/>
      <c r="E221" s="502"/>
      <c r="F221" s="502"/>
      <c r="G221" s="502"/>
      <c r="H221" s="502"/>
      <c r="I221" s="502"/>
      <c r="J221" s="502"/>
      <c r="K221" s="502"/>
    </row>
    <row r="222" spans="2:11" x14ac:dyDescent="0.2">
      <c r="B222" s="505"/>
      <c r="C222" s="505"/>
      <c r="D222" s="505"/>
      <c r="E222" s="222"/>
      <c r="F222" s="222"/>
      <c r="G222" s="222"/>
      <c r="H222" s="222"/>
      <c r="I222" s="222"/>
      <c r="J222" s="222"/>
      <c r="K222" s="222"/>
    </row>
    <row r="223" spans="2:11" x14ac:dyDescent="0.2">
      <c r="B223" s="509"/>
      <c r="C223" s="509"/>
      <c r="D223" s="509"/>
      <c r="E223" s="222"/>
      <c r="F223" s="508"/>
      <c r="G223" s="508"/>
      <c r="H223" s="230"/>
      <c r="I223" s="231"/>
      <c r="J223" s="498"/>
      <c r="K223" s="498"/>
    </row>
    <row r="224" spans="2:11" x14ac:dyDescent="0.2">
      <c r="B224" s="514"/>
      <c r="C224" s="515"/>
      <c r="D224" s="515"/>
      <c r="E224" s="222"/>
      <c r="F224" s="508"/>
      <c r="G224" s="508"/>
      <c r="H224" s="230"/>
      <c r="I224" s="231"/>
      <c r="J224" s="498"/>
      <c r="K224" s="498"/>
    </row>
    <row r="225" spans="2:11" x14ac:dyDescent="0.2">
      <c r="B225" s="513"/>
      <c r="C225" s="506"/>
      <c r="D225" s="506"/>
      <c r="E225" s="222"/>
      <c r="F225" s="508"/>
      <c r="G225" s="508"/>
      <c r="H225" s="230"/>
      <c r="I225" s="231"/>
      <c r="J225" s="498"/>
      <c r="K225" s="498"/>
    </row>
    <row r="226" spans="2:11" x14ac:dyDescent="0.2">
      <c r="B226" s="513"/>
      <c r="C226" s="506"/>
      <c r="D226" s="506"/>
      <c r="E226" s="222"/>
      <c r="F226" s="508"/>
      <c r="G226" s="508"/>
      <c r="H226" s="230"/>
      <c r="I226" s="231"/>
      <c r="J226" s="498"/>
      <c r="K226" s="498"/>
    </row>
    <row r="227" spans="2:11" x14ac:dyDescent="0.2">
      <c r="B227" s="505"/>
      <c r="C227" s="505"/>
      <c r="D227" s="505"/>
      <c r="E227" s="222"/>
      <c r="F227" s="498"/>
      <c r="G227" s="498"/>
      <c r="H227" s="230"/>
      <c r="I227" s="231"/>
      <c r="J227" s="499"/>
      <c r="K227" s="499"/>
    </row>
    <row r="228" spans="2:11" x14ac:dyDescent="0.2">
      <c r="B228" s="502"/>
      <c r="C228" s="502"/>
      <c r="D228" s="502"/>
      <c r="E228" s="502"/>
      <c r="F228" s="502"/>
      <c r="G228" s="502"/>
      <c r="H228" s="502"/>
      <c r="I228" s="502"/>
      <c r="J228" s="502"/>
      <c r="K228" s="502"/>
    </row>
    <row r="229" spans="2:11" x14ac:dyDescent="0.2">
      <c r="B229" s="505"/>
      <c r="C229" s="505"/>
      <c r="D229" s="505"/>
      <c r="E229" s="222"/>
      <c r="F229" s="222"/>
      <c r="G229" s="222"/>
      <c r="H229" s="222"/>
      <c r="I229" s="222"/>
      <c r="J229" s="222"/>
      <c r="K229" s="222"/>
    </row>
    <row r="230" spans="2:11" x14ac:dyDescent="0.2">
      <c r="B230" s="506"/>
      <c r="C230" s="506"/>
      <c r="D230" s="506"/>
      <c r="E230" s="222"/>
      <c r="F230" s="508"/>
      <c r="G230" s="508"/>
      <c r="H230" s="230"/>
      <c r="I230" s="231"/>
      <c r="J230" s="498"/>
      <c r="K230" s="498"/>
    </row>
    <row r="231" spans="2:11" x14ac:dyDescent="0.2">
      <c r="B231" s="506"/>
      <c r="C231" s="506"/>
      <c r="D231" s="506"/>
      <c r="E231" s="222"/>
      <c r="F231" s="508"/>
      <c r="G231" s="508"/>
      <c r="H231" s="230"/>
      <c r="I231" s="231"/>
      <c r="J231" s="498"/>
      <c r="K231" s="498"/>
    </row>
    <row r="232" spans="2:11" x14ac:dyDescent="0.2">
      <c r="B232" s="505"/>
      <c r="C232" s="505"/>
      <c r="D232" s="505"/>
      <c r="F232" s="498"/>
      <c r="G232" s="498"/>
      <c r="J232" s="499"/>
      <c r="K232" s="499"/>
    </row>
    <row r="233" spans="2:11" x14ac:dyDescent="0.2">
      <c r="B233" s="503"/>
      <c r="C233" s="503"/>
      <c r="D233" s="503"/>
      <c r="E233" s="503"/>
      <c r="F233" s="503"/>
      <c r="G233" s="503"/>
      <c r="H233" s="503"/>
      <c r="I233" s="503"/>
      <c r="J233" s="503"/>
      <c r="K233" s="503"/>
    </row>
    <row r="234" spans="2:11" x14ac:dyDescent="0.2">
      <c r="B234" s="504"/>
      <c r="C234" s="504"/>
      <c r="D234" s="504"/>
      <c r="E234" s="504"/>
      <c r="F234" s="504"/>
      <c r="G234" s="504"/>
      <c r="H234" s="504"/>
      <c r="I234" s="504"/>
      <c r="J234" s="504"/>
      <c r="K234" s="504"/>
    </row>
    <row r="235" spans="2:11" x14ac:dyDescent="0.2">
      <c r="B235" s="504"/>
      <c r="C235" s="504"/>
      <c r="D235" s="504"/>
      <c r="E235" s="504"/>
      <c r="F235" s="505"/>
      <c r="G235" s="505"/>
      <c r="H235" s="505"/>
      <c r="I235" s="505"/>
      <c r="J235" s="505"/>
      <c r="K235" s="505"/>
    </row>
    <row r="236" spans="2:11" x14ac:dyDescent="0.2">
      <c r="B236" s="506"/>
      <c r="C236" s="506"/>
      <c r="D236" s="506"/>
      <c r="E236" s="506"/>
      <c r="F236" s="507"/>
      <c r="G236" s="502"/>
      <c r="H236" s="502"/>
      <c r="I236" s="231"/>
      <c r="J236" s="231"/>
      <c r="K236" s="231"/>
    </row>
    <row r="237" spans="2:11" x14ac:dyDescent="0.2">
      <c r="B237" s="506"/>
      <c r="C237" s="506"/>
      <c r="D237" s="506"/>
      <c r="E237" s="506"/>
      <c r="F237" s="507"/>
      <c r="G237" s="502"/>
      <c r="H237" s="502"/>
      <c r="I237" s="498"/>
      <c r="J237" s="498"/>
      <c r="K237" s="498"/>
    </row>
    <row r="238" spans="2:11" x14ac:dyDescent="0.2">
      <c r="B238" s="506"/>
      <c r="C238" s="506"/>
      <c r="D238" s="506"/>
      <c r="E238" s="506"/>
      <c r="F238" s="507"/>
      <c r="G238" s="502"/>
      <c r="H238" s="502"/>
      <c r="I238" s="498"/>
      <c r="J238" s="498"/>
      <c r="K238" s="498"/>
    </row>
    <row r="239" spans="2:11" x14ac:dyDescent="0.2">
      <c r="B239" s="506"/>
      <c r="C239" s="506"/>
      <c r="D239" s="506"/>
      <c r="E239" s="506"/>
      <c r="F239" s="518"/>
      <c r="G239" s="518"/>
      <c r="H239" s="518"/>
      <c r="I239" s="498"/>
      <c r="J239" s="498"/>
      <c r="K239" s="498"/>
    </row>
    <row r="240" spans="2:11" x14ac:dyDescent="0.2">
      <c r="B240" s="512"/>
      <c r="C240" s="512"/>
      <c r="D240" s="512"/>
      <c r="E240" s="512"/>
      <c r="F240" s="502"/>
      <c r="G240" s="502"/>
      <c r="H240" s="502"/>
      <c r="I240" s="499"/>
      <c r="J240" s="499"/>
      <c r="K240" s="499"/>
    </row>
    <row r="241" spans="2:11" x14ac:dyDescent="0.2">
      <c r="B241" s="506"/>
      <c r="C241" s="506"/>
      <c r="D241" s="506"/>
      <c r="E241" s="506"/>
      <c r="F241" s="518"/>
      <c r="G241" s="518"/>
      <c r="H241" s="518"/>
      <c r="I241" s="498"/>
      <c r="J241" s="498"/>
      <c r="K241" s="498"/>
    </row>
    <row r="242" spans="2:11" x14ac:dyDescent="0.2">
      <c r="B242" s="505"/>
      <c r="C242" s="505"/>
      <c r="D242" s="505"/>
      <c r="E242" s="505"/>
      <c r="F242" s="502"/>
      <c r="G242" s="502"/>
      <c r="H242" s="502"/>
      <c r="I242" s="499"/>
      <c r="J242" s="499"/>
      <c r="K242" s="499"/>
    </row>
    <row r="243" spans="2:11" x14ac:dyDescent="0.2">
      <c r="B243" s="506"/>
      <c r="C243" s="506"/>
      <c r="D243" s="506"/>
      <c r="E243" s="506"/>
      <c r="F243" s="518"/>
      <c r="G243" s="518"/>
      <c r="H243" s="518"/>
      <c r="I243" s="498"/>
      <c r="J243" s="498"/>
      <c r="K243" s="498"/>
    </row>
    <row r="244" spans="2:11" x14ac:dyDescent="0.2">
      <c r="B244" s="504"/>
      <c r="C244" s="504"/>
      <c r="D244" s="504"/>
      <c r="E244" s="504"/>
      <c r="F244" s="510"/>
      <c r="G244" s="510"/>
      <c r="H244" s="510"/>
      <c r="I244" s="499"/>
      <c r="J244" s="499"/>
      <c r="K244" s="499"/>
    </row>
    <row r="245" spans="2:11" x14ac:dyDescent="0.2">
      <c r="B245" s="234"/>
      <c r="C245" s="234"/>
      <c r="D245" s="234"/>
      <c r="F245" s="235"/>
      <c r="G245" s="235"/>
      <c r="J245" s="236"/>
      <c r="K245" s="236"/>
    </row>
    <row r="247" spans="2:11" x14ac:dyDescent="0.2">
      <c r="B247" s="233"/>
      <c r="C247" s="516"/>
      <c r="D247" s="516"/>
      <c r="E247" s="516"/>
      <c r="F247" s="516"/>
      <c r="G247" s="516"/>
      <c r="H247" s="516"/>
      <c r="I247" s="516"/>
      <c r="J247" s="516"/>
      <c r="K247" s="233"/>
    </row>
    <row r="248" spans="2:11" ht="22.5" customHeight="1" x14ac:dyDescent="0.2">
      <c r="B248" s="233"/>
      <c r="C248" s="517"/>
      <c r="D248" s="517"/>
      <c r="E248" s="517"/>
      <c r="F248" s="517"/>
      <c r="G248" s="517"/>
      <c r="H248" s="517"/>
      <c r="I248" s="517"/>
      <c r="J248" s="517"/>
      <c r="K248" s="233"/>
    </row>
    <row r="249" spans="2:11" x14ac:dyDescent="0.2">
      <c r="B249" s="502"/>
      <c r="C249" s="502"/>
      <c r="D249" s="502"/>
      <c r="E249" s="502"/>
      <c r="F249" s="502"/>
      <c r="G249" s="502"/>
      <c r="H249" s="502"/>
      <c r="I249" s="502"/>
      <c r="J249" s="502"/>
      <c r="K249" s="502"/>
    </row>
    <row r="250" spans="2:11" x14ac:dyDescent="0.2">
      <c r="B250" s="505"/>
      <c r="C250" s="505"/>
      <c r="D250" s="505"/>
      <c r="E250" s="222"/>
      <c r="F250" s="502"/>
      <c r="G250" s="502"/>
      <c r="H250" s="222"/>
      <c r="I250" s="222"/>
      <c r="J250" s="502"/>
      <c r="K250" s="502"/>
    </row>
    <row r="251" spans="2:11" ht="12.75" customHeight="1" x14ac:dyDescent="0.2">
      <c r="B251" s="506"/>
      <c r="C251" s="506"/>
      <c r="D251" s="506"/>
      <c r="E251" s="222"/>
      <c r="F251" s="508"/>
      <c r="G251" s="508"/>
      <c r="H251" s="230"/>
      <c r="I251" s="231"/>
      <c r="J251" s="498"/>
      <c r="K251" s="498"/>
    </row>
    <row r="252" spans="2:11" ht="12.75" customHeight="1" x14ac:dyDescent="0.2">
      <c r="B252" s="506"/>
      <c r="C252" s="506"/>
      <c r="D252" s="506"/>
      <c r="E252" s="222"/>
      <c r="F252" s="508"/>
      <c r="G252" s="508"/>
      <c r="H252" s="230"/>
      <c r="I252" s="231"/>
      <c r="J252" s="498"/>
      <c r="K252" s="498"/>
    </row>
    <row r="253" spans="2:11" x14ac:dyDescent="0.2">
      <c r="B253" s="505"/>
      <c r="C253" s="505"/>
      <c r="D253" s="505"/>
      <c r="E253" s="222"/>
      <c r="F253" s="498"/>
      <c r="G253" s="498"/>
      <c r="H253" s="230"/>
      <c r="I253" s="231"/>
      <c r="J253" s="499"/>
      <c r="K253" s="499"/>
    </row>
    <row r="254" spans="2:11" x14ac:dyDescent="0.2">
      <c r="B254" s="502"/>
      <c r="C254" s="502"/>
      <c r="D254" s="502"/>
      <c r="E254" s="502"/>
      <c r="F254" s="502"/>
      <c r="G254" s="502"/>
      <c r="H254" s="502"/>
      <c r="I254" s="502"/>
      <c r="J254" s="502"/>
      <c r="K254" s="502"/>
    </row>
    <row r="255" spans="2:11" x14ac:dyDescent="0.2">
      <c r="B255" s="505"/>
      <c r="C255" s="505"/>
      <c r="D255" s="505"/>
      <c r="E255" s="222"/>
      <c r="F255" s="502"/>
      <c r="G255" s="502"/>
      <c r="H255" s="222"/>
      <c r="I255" s="222"/>
      <c r="J255" s="502"/>
      <c r="K255" s="502"/>
    </row>
    <row r="256" spans="2:11" x14ac:dyDescent="0.2">
      <c r="B256" s="509"/>
      <c r="C256" s="509"/>
      <c r="D256" s="509"/>
      <c r="E256" s="222"/>
      <c r="F256" s="508"/>
      <c r="G256" s="508"/>
      <c r="H256" s="230"/>
      <c r="I256" s="231"/>
      <c r="J256" s="498"/>
      <c r="K256" s="498"/>
    </row>
    <row r="257" spans="2:11" x14ac:dyDescent="0.2">
      <c r="B257" s="514"/>
      <c r="C257" s="515"/>
      <c r="D257" s="515"/>
      <c r="E257" s="222"/>
      <c r="F257" s="508"/>
      <c r="G257" s="508"/>
      <c r="H257" s="230"/>
      <c r="I257" s="231"/>
      <c r="J257" s="498"/>
      <c r="K257" s="498"/>
    </row>
    <row r="258" spans="2:11" x14ac:dyDescent="0.2">
      <c r="B258" s="513"/>
      <c r="C258" s="506"/>
      <c r="D258" s="506"/>
      <c r="E258" s="222"/>
      <c r="F258" s="508"/>
      <c r="G258" s="508"/>
      <c r="H258" s="230"/>
      <c r="I258" s="231"/>
      <c r="J258" s="498"/>
      <c r="K258" s="498"/>
    </row>
    <row r="259" spans="2:11" x14ac:dyDescent="0.2">
      <c r="B259" s="513"/>
      <c r="C259" s="506"/>
      <c r="D259" s="506"/>
      <c r="E259" s="222"/>
      <c r="F259" s="508"/>
      <c r="G259" s="508"/>
      <c r="H259" s="230"/>
      <c r="I259" s="231"/>
      <c r="J259" s="498"/>
      <c r="K259" s="498"/>
    </row>
    <row r="260" spans="2:11" x14ac:dyDescent="0.2">
      <c r="B260" s="505"/>
      <c r="C260" s="505"/>
      <c r="D260" s="505"/>
      <c r="E260" s="222"/>
      <c r="F260" s="498"/>
      <c r="G260" s="498"/>
      <c r="H260" s="230"/>
      <c r="I260" s="231"/>
      <c r="J260" s="499"/>
      <c r="K260" s="499"/>
    </row>
    <row r="261" spans="2:11" x14ac:dyDescent="0.2">
      <c r="B261" s="502"/>
      <c r="C261" s="502"/>
      <c r="D261" s="502"/>
      <c r="E261" s="502"/>
      <c r="F261" s="502"/>
      <c r="G261" s="502"/>
      <c r="H261" s="502"/>
      <c r="I261" s="502"/>
      <c r="J261" s="502"/>
      <c r="K261" s="502"/>
    </row>
    <row r="262" spans="2:11" x14ac:dyDescent="0.2">
      <c r="B262" s="505"/>
      <c r="C262" s="505"/>
      <c r="D262" s="505"/>
      <c r="E262" s="222"/>
      <c r="F262" s="502"/>
      <c r="G262" s="502"/>
      <c r="H262" s="222"/>
      <c r="I262" s="222"/>
      <c r="J262" s="502"/>
      <c r="K262" s="502"/>
    </row>
    <row r="263" spans="2:11" x14ac:dyDescent="0.2">
      <c r="B263" s="506"/>
      <c r="C263" s="506"/>
      <c r="D263" s="506"/>
      <c r="E263" s="222"/>
      <c r="F263" s="508"/>
      <c r="G263" s="508"/>
      <c r="H263" s="230"/>
      <c r="I263" s="231"/>
      <c r="J263" s="498"/>
      <c r="K263" s="498"/>
    </row>
    <row r="264" spans="2:11" x14ac:dyDescent="0.2">
      <c r="B264" s="506"/>
      <c r="C264" s="506"/>
      <c r="D264" s="506"/>
      <c r="E264" s="222"/>
      <c r="F264" s="508"/>
      <c r="G264" s="508"/>
      <c r="H264" s="230"/>
      <c r="I264" s="231"/>
      <c r="J264" s="498"/>
      <c r="K264" s="498"/>
    </row>
    <row r="265" spans="2:11" x14ac:dyDescent="0.2">
      <c r="B265" s="505"/>
      <c r="C265" s="505"/>
      <c r="D265" s="505"/>
      <c r="F265" s="498"/>
      <c r="G265" s="498"/>
      <c r="J265" s="499"/>
      <c r="K265" s="499"/>
    </row>
    <row r="266" spans="2:11" x14ac:dyDescent="0.2">
      <c r="B266" s="503"/>
      <c r="C266" s="503"/>
      <c r="D266" s="503"/>
      <c r="E266" s="503"/>
      <c r="F266" s="503"/>
      <c r="G266" s="503"/>
      <c r="H266" s="503"/>
      <c r="I266" s="503"/>
      <c r="J266" s="503"/>
      <c r="K266" s="503"/>
    </row>
    <row r="267" spans="2:11" x14ac:dyDescent="0.2">
      <c r="B267" s="504"/>
      <c r="C267" s="504"/>
      <c r="D267" s="504"/>
      <c r="E267" s="504"/>
      <c r="F267" s="504"/>
      <c r="G267" s="504"/>
      <c r="H267" s="504"/>
      <c r="I267" s="504"/>
      <c r="J267" s="504"/>
      <c r="K267" s="504"/>
    </row>
    <row r="268" spans="2:11" x14ac:dyDescent="0.2">
      <c r="B268" s="504"/>
      <c r="C268" s="504"/>
      <c r="D268" s="504"/>
      <c r="E268" s="504"/>
      <c r="F268" s="505"/>
      <c r="G268" s="505"/>
      <c r="H268" s="505"/>
      <c r="I268" s="505"/>
      <c r="J268" s="505"/>
      <c r="K268" s="505"/>
    </row>
    <row r="269" spans="2:11" x14ac:dyDescent="0.2">
      <c r="B269" s="506"/>
      <c r="C269" s="506"/>
      <c r="D269" s="506"/>
      <c r="E269" s="506"/>
      <c r="F269" s="507"/>
      <c r="G269" s="502"/>
      <c r="H269" s="502"/>
      <c r="I269" s="498"/>
      <c r="J269" s="498"/>
      <c r="K269" s="498"/>
    </row>
    <row r="270" spans="2:11" x14ac:dyDescent="0.2">
      <c r="B270" s="506"/>
      <c r="C270" s="506"/>
      <c r="D270" s="506"/>
      <c r="E270" s="506"/>
      <c r="F270" s="507"/>
      <c r="G270" s="502"/>
      <c r="H270" s="502"/>
      <c r="I270" s="498"/>
      <c r="J270" s="498"/>
      <c r="K270" s="498"/>
    </row>
    <row r="271" spans="2:11" x14ac:dyDescent="0.2">
      <c r="B271" s="506"/>
      <c r="C271" s="506"/>
      <c r="D271" s="506"/>
      <c r="E271" s="506"/>
      <c r="F271" s="507"/>
      <c r="G271" s="502"/>
      <c r="H271" s="502"/>
      <c r="I271" s="498"/>
      <c r="J271" s="498"/>
      <c r="K271" s="498"/>
    </row>
    <row r="272" spans="2:11" x14ac:dyDescent="0.2">
      <c r="B272" s="506"/>
      <c r="C272" s="506"/>
      <c r="D272" s="506"/>
      <c r="E272" s="506"/>
      <c r="F272" s="518"/>
      <c r="G272" s="518"/>
      <c r="H272" s="518"/>
      <c r="I272" s="498"/>
      <c r="J272" s="498"/>
      <c r="K272" s="498"/>
    </row>
    <row r="273" spans="2:11" x14ac:dyDescent="0.2">
      <c r="B273" s="512"/>
      <c r="C273" s="512"/>
      <c r="D273" s="512"/>
      <c r="E273" s="512"/>
      <c r="F273" s="502"/>
      <c r="G273" s="502"/>
      <c r="H273" s="502"/>
      <c r="I273" s="499"/>
      <c r="J273" s="499"/>
      <c r="K273" s="499"/>
    </row>
    <row r="274" spans="2:11" x14ac:dyDescent="0.2">
      <c r="B274" s="506"/>
      <c r="C274" s="506"/>
      <c r="D274" s="506"/>
      <c r="E274" s="506"/>
      <c r="F274" s="518"/>
      <c r="G274" s="518"/>
      <c r="H274" s="518"/>
      <c r="I274" s="498"/>
      <c r="J274" s="498"/>
      <c r="K274" s="498"/>
    </row>
    <row r="275" spans="2:11" x14ac:dyDescent="0.2">
      <c r="B275" s="505"/>
      <c r="C275" s="505"/>
      <c r="D275" s="505"/>
      <c r="E275" s="505"/>
      <c r="F275" s="502"/>
      <c r="G275" s="502"/>
      <c r="H275" s="502"/>
      <c r="I275" s="499"/>
      <c r="J275" s="499"/>
      <c r="K275" s="499"/>
    </row>
    <row r="276" spans="2:11" x14ac:dyDescent="0.2">
      <c r="B276" s="506"/>
      <c r="C276" s="506"/>
      <c r="D276" s="506"/>
      <c r="E276" s="506"/>
      <c r="F276" s="518"/>
      <c r="G276" s="518"/>
      <c r="H276" s="518"/>
      <c r="I276" s="498"/>
      <c r="J276" s="498"/>
      <c r="K276" s="498"/>
    </row>
    <row r="277" spans="2:11" x14ac:dyDescent="0.2">
      <c r="B277" s="504"/>
      <c r="C277" s="504"/>
      <c r="D277" s="504"/>
      <c r="E277" s="504"/>
      <c r="F277" s="510"/>
      <c r="G277" s="510"/>
      <c r="H277" s="510"/>
      <c r="I277" s="499"/>
      <c r="J277" s="499"/>
      <c r="K277" s="499"/>
    </row>
    <row r="278" spans="2:11" x14ac:dyDescent="0.2">
      <c r="B278" s="234"/>
      <c r="C278" s="234"/>
      <c r="D278" s="234"/>
      <c r="E278" s="234"/>
      <c r="F278" s="232"/>
      <c r="G278" s="232"/>
      <c r="H278" s="232"/>
      <c r="I278" s="236"/>
      <c r="J278" s="236"/>
      <c r="K278" s="236"/>
    </row>
    <row r="279" spans="2:11" x14ac:dyDescent="0.2">
      <c r="B279" s="232"/>
      <c r="C279" s="232"/>
      <c r="D279" s="232"/>
      <c r="E279" s="232"/>
      <c r="F279" s="237"/>
      <c r="G279" s="237"/>
      <c r="H279" s="237"/>
      <c r="I279" s="235"/>
      <c r="J279" s="235"/>
      <c r="K279" s="235"/>
    </row>
    <row r="280" spans="2:11" x14ac:dyDescent="0.2">
      <c r="B280" s="233"/>
      <c r="C280" s="516"/>
      <c r="D280" s="516"/>
      <c r="E280" s="516"/>
      <c r="F280" s="516"/>
      <c r="G280" s="516"/>
      <c r="H280" s="516"/>
      <c r="I280" s="516"/>
      <c r="J280" s="516"/>
      <c r="K280" s="233"/>
    </row>
    <row r="281" spans="2:11" ht="21.75" customHeight="1" x14ac:dyDescent="0.2">
      <c r="B281" s="233"/>
      <c r="C281" s="517"/>
      <c r="D281" s="517"/>
      <c r="E281" s="517"/>
      <c r="F281" s="517"/>
      <c r="G281" s="517"/>
      <c r="H281" s="517"/>
      <c r="I281" s="517"/>
      <c r="J281" s="517"/>
      <c r="K281" s="233"/>
    </row>
    <row r="282" spans="2:11" x14ac:dyDescent="0.2">
      <c r="B282" s="502"/>
      <c r="C282" s="502"/>
      <c r="D282" s="502"/>
      <c r="E282" s="502"/>
      <c r="F282" s="502"/>
      <c r="G282" s="502"/>
      <c r="H282" s="502"/>
      <c r="I282" s="502"/>
      <c r="J282" s="502"/>
      <c r="K282" s="502"/>
    </row>
    <row r="283" spans="2:11" x14ac:dyDescent="0.2">
      <c r="B283" s="505"/>
      <c r="C283" s="505"/>
      <c r="D283" s="505"/>
      <c r="E283" s="222"/>
      <c r="F283" s="502"/>
      <c r="G283" s="502"/>
      <c r="H283" s="222"/>
      <c r="I283" s="222"/>
      <c r="J283" s="502"/>
      <c r="K283" s="502"/>
    </row>
    <row r="284" spans="2:11" ht="12.75" customHeight="1" x14ac:dyDescent="0.2">
      <c r="B284" s="506"/>
      <c r="C284" s="506"/>
      <c r="D284" s="506"/>
      <c r="E284" s="222"/>
      <c r="F284" s="508"/>
      <c r="G284" s="508"/>
      <c r="H284" s="230"/>
      <c r="I284" s="231"/>
      <c r="J284" s="498"/>
      <c r="K284" s="498"/>
    </row>
    <row r="285" spans="2:11" ht="12.75" customHeight="1" x14ac:dyDescent="0.2">
      <c r="B285" s="506"/>
      <c r="C285" s="506"/>
      <c r="D285" s="506"/>
      <c r="E285" s="222"/>
      <c r="F285" s="508"/>
      <c r="G285" s="508"/>
      <c r="H285" s="230"/>
      <c r="I285" s="231"/>
      <c r="J285" s="498"/>
      <c r="K285" s="498"/>
    </row>
    <row r="286" spans="2:11" x14ac:dyDescent="0.2">
      <c r="B286" s="505"/>
      <c r="C286" s="505"/>
      <c r="D286" s="505"/>
      <c r="E286" s="222"/>
      <c r="F286" s="498"/>
      <c r="G286" s="498"/>
      <c r="H286" s="230"/>
      <c r="I286" s="231"/>
      <c r="J286" s="499"/>
      <c r="K286" s="499"/>
    </row>
    <row r="287" spans="2:11" x14ac:dyDescent="0.2">
      <c r="B287" s="502"/>
      <c r="C287" s="502"/>
      <c r="D287" s="502"/>
      <c r="E287" s="502"/>
      <c r="F287" s="502"/>
      <c r="G287" s="502"/>
      <c r="H287" s="502"/>
      <c r="I287" s="502"/>
      <c r="J287" s="502"/>
      <c r="K287" s="502"/>
    </row>
    <row r="288" spans="2:11" x14ac:dyDescent="0.2">
      <c r="B288" s="505"/>
      <c r="C288" s="505"/>
      <c r="D288" s="505"/>
      <c r="E288" s="222"/>
      <c r="F288" s="502"/>
      <c r="G288" s="502"/>
      <c r="H288" s="222"/>
      <c r="I288" s="222"/>
      <c r="J288" s="502"/>
      <c r="K288" s="502"/>
    </row>
    <row r="289" spans="2:11" ht="14.25" customHeight="1" x14ac:dyDescent="0.2">
      <c r="B289" s="509"/>
      <c r="C289" s="509"/>
      <c r="D289" s="509"/>
      <c r="E289" s="222"/>
      <c r="F289" s="508"/>
      <c r="G289" s="508"/>
      <c r="H289" s="230"/>
      <c r="I289" s="231"/>
      <c r="J289" s="498"/>
      <c r="K289" s="498"/>
    </row>
    <row r="290" spans="2:11" ht="22.5" customHeight="1" x14ac:dyDescent="0.2">
      <c r="B290" s="514"/>
      <c r="C290" s="515"/>
      <c r="D290" s="515"/>
      <c r="E290" s="222"/>
      <c r="F290" s="508"/>
      <c r="G290" s="508"/>
      <c r="H290" s="230"/>
      <c r="I290" s="231"/>
      <c r="J290" s="498"/>
      <c r="K290" s="498"/>
    </row>
    <row r="291" spans="2:11" x14ac:dyDescent="0.2">
      <c r="B291" s="514"/>
      <c r="C291" s="515"/>
      <c r="D291" s="515"/>
      <c r="E291" s="222"/>
      <c r="F291" s="508"/>
      <c r="G291" s="508"/>
      <c r="H291" s="230"/>
      <c r="I291" s="231"/>
      <c r="J291" s="498"/>
      <c r="K291" s="498"/>
    </row>
    <row r="292" spans="2:11" x14ac:dyDescent="0.2">
      <c r="B292" s="513"/>
      <c r="C292" s="506"/>
      <c r="D292" s="506"/>
      <c r="E292" s="222"/>
      <c r="F292" s="508"/>
      <c r="G292" s="508"/>
      <c r="H292" s="230"/>
      <c r="I292" s="231"/>
      <c r="J292" s="498"/>
      <c r="K292" s="498"/>
    </row>
    <row r="293" spans="2:11" ht="12.75" customHeight="1" x14ac:dyDescent="0.2">
      <c r="B293" s="513"/>
      <c r="C293" s="506"/>
      <c r="D293" s="506"/>
      <c r="E293" s="222"/>
      <c r="F293" s="508"/>
      <c r="G293" s="508"/>
      <c r="H293" s="230"/>
      <c r="I293" s="231"/>
      <c r="J293" s="498"/>
      <c r="K293" s="498"/>
    </row>
    <row r="294" spans="2:11" ht="12.75" customHeight="1" x14ac:dyDescent="0.2">
      <c r="B294" s="505"/>
      <c r="C294" s="505"/>
      <c r="D294" s="505"/>
      <c r="E294" s="222"/>
      <c r="F294" s="498"/>
      <c r="G294" s="498"/>
      <c r="H294" s="230"/>
      <c r="I294" s="231"/>
      <c r="J294" s="499"/>
      <c r="K294" s="499"/>
    </row>
    <row r="295" spans="2:11" ht="12.75" customHeight="1" x14ac:dyDescent="0.2">
      <c r="B295" s="502"/>
      <c r="C295" s="502"/>
      <c r="D295" s="502"/>
      <c r="E295" s="502"/>
      <c r="F295" s="502"/>
      <c r="G295" s="502"/>
      <c r="H295" s="502"/>
      <c r="I295" s="502"/>
      <c r="J295" s="502"/>
      <c r="K295" s="502"/>
    </row>
    <row r="296" spans="2:11" ht="12.75" customHeight="1" x14ac:dyDescent="0.2">
      <c r="B296" s="505"/>
      <c r="C296" s="505"/>
      <c r="D296" s="505"/>
      <c r="E296" s="222"/>
      <c r="F296" s="502"/>
      <c r="G296" s="502"/>
      <c r="H296" s="222"/>
      <c r="I296" s="222"/>
      <c r="J296" s="502"/>
      <c r="K296" s="502"/>
    </row>
    <row r="297" spans="2:11" x14ac:dyDescent="0.2">
      <c r="B297" s="506"/>
      <c r="C297" s="506"/>
      <c r="D297" s="506"/>
      <c r="E297" s="222"/>
      <c r="F297" s="508"/>
      <c r="G297" s="508"/>
      <c r="H297" s="230"/>
      <c r="I297" s="231"/>
      <c r="J297" s="498"/>
      <c r="K297" s="498"/>
    </row>
    <row r="298" spans="2:11" x14ac:dyDescent="0.2">
      <c r="B298" s="506"/>
      <c r="C298" s="506"/>
      <c r="D298" s="506"/>
      <c r="E298" s="222"/>
      <c r="F298" s="508"/>
      <c r="G298" s="508"/>
      <c r="H298" s="230"/>
      <c r="I298" s="231"/>
      <c r="J298" s="498"/>
      <c r="K298" s="498"/>
    </row>
    <row r="299" spans="2:11" x14ac:dyDescent="0.2">
      <c r="B299" s="505"/>
      <c r="C299" s="505"/>
      <c r="D299" s="505"/>
      <c r="F299" s="498"/>
      <c r="G299" s="498"/>
      <c r="J299" s="499"/>
      <c r="K299" s="499"/>
    </row>
    <row r="300" spans="2:11" x14ac:dyDescent="0.2">
      <c r="B300" s="503"/>
      <c r="C300" s="503"/>
      <c r="D300" s="503"/>
      <c r="E300" s="503"/>
      <c r="F300" s="503"/>
      <c r="G300" s="503"/>
      <c r="H300" s="503"/>
      <c r="I300" s="503"/>
      <c r="J300" s="503"/>
      <c r="K300" s="503"/>
    </row>
    <row r="301" spans="2:11" x14ac:dyDescent="0.2">
      <c r="B301" s="504"/>
      <c r="C301" s="504"/>
      <c r="D301" s="504"/>
      <c r="E301" s="504"/>
      <c r="F301" s="504"/>
      <c r="G301" s="504"/>
      <c r="H301" s="504"/>
      <c r="I301" s="504"/>
      <c r="J301" s="504"/>
      <c r="K301" s="504"/>
    </row>
    <row r="302" spans="2:11" x14ac:dyDescent="0.2">
      <c r="B302" s="504"/>
      <c r="C302" s="504"/>
      <c r="D302" s="504"/>
      <c r="E302" s="504"/>
      <c r="F302" s="505"/>
      <c r="G302" s="505"/>
      <c r="H302" s="505"/>
      <c r="I302" s="505"/>
      <c r="J302" s="505"/>
      <c r="K302" s="505"/>
    </row>
    <row r="303" spans="2:11" x14ac:dyDescent="0.2">
      <c r="B303" s="506"/>
      <c r="C303" s="506"/>
      <c r="D303" s="506"/>
      <c r="E303" s="506"/>
      <c r="F303" s="507"/>
      <c r="G303" s="502"/>
      <c r="H303" s="502"/>
      <c r="I303" s="498"/>
      <c r="J303" s="498"/>
      <c r="K303" s="498"/>
    </row>
    <row r="304" spans="2:11" x14ac:dyDescent="0.2">
      <c r="B304" s="506"/>
      <c r="C304" s="506"/>
      <c r="D304" s="506"/>
      <c r="E304" s="506"/>
      <c r="F304" s="507"/>
      <c r="G304" s="502"/>
      <c r="H304" s="502"/>
      <c r="I304" s="498"/>
      <c r="J304" s="498"/>
      <c r="K304" s="498"/>
    </row>
    <row r="305" spans="2:11" x14ac:dyDescent="0.2">
      <c r="B305" s="506"/>
      <c r="C305" s="506"/>
      <c r="D305" s="506"/>
      <c r="E305" s="506"/>
      <c r="F305" s="507"/>
      <c r="G305" s="502"/>
      <c r="H305" s="502"/>
      <c r="I305" s="498"/>
      <c r="J305" s="498"/>
      <c r="K305" s="498"/>
    </row>
    <row r="306" spans="2:11" x14ac:dyDescent="0.2">
      <c r="B306" s="506"/>
      <c r="C306" s="506"/>
      <c r="D306" s="506"/>
      <c r="E306" s="506"/>
      <c r="F306" s="518"/>
      <c r="G306" s="518"/>
      <c r="H306" s="518"/>
      <c r="I306" s="498"/>
      <c r="J306" s="498"/>
      <c r="K306" s="498"/>
    </row>
    <row r="307" spans="2:11" x14ac:dyDescent="0.2">
      <c r="B307" s="512"/>
      <c r="C307" s="512"/>
      <c r="D307" s="512"/>
      <c r="E307" s="512"/>
      <c r="F307" s="502"/>
      <c r="G307" s="502"/>
      <c r="H307" s="502"/>
      <c r="I307" s="499"/>
      <c r="J307" s="499"/>
      <c r="K307" s="499"/>
    </row>
    <row r="308" spans="2:11" x14ac:dyDescent="0.2">
      <c r="B308" s="506"/>
      <c r="C308" s="506"/>
      <c r="D308" s="506"/>
      <c r="E308" s="506"/>
      <c r="F308" s="518"/>
      <c r="G308" s="518"/>
      <c r="H308" s="518"/>
      <c r="I308" s="498"/>
      <c r="J308" s="498"/>
      <c r="K308" s="498"/>
    </row>
    <row r="309" spans="2:11" x14ac:dyDescent="0.2">
      <c r="B309" s="505"/>
      <c r="C309" s="505"/>
      <c r="D309" s="505"/>
      <c r="E309" s="505"/>
      <c r="F309" s="502"/>
      <c r="G309" s="502"/>
      <c r="H309" s="502"/>
      <c r="I309" s="499"/>
      <c r="J309" s="499"/>
      <c r="K309" s="499"/>
    </row>
    <row r="310" spans="2:11" x14ac:dyDescent="0.2">
      <c r="B310" s="506"/>
      <c r="C310" s="506"/>
      <c r="D310" s="506"/>
      <c r="E310" s="506"/>
      <c r="F310" s="518"/>
      <c r="G310" s="518"/>
      <c r="H310" s="518"/>
      <c r="I310" s="498"/>
      <c r="J310" s="498"/>
      <c r="K310" s="498"/>
    </row>
    <row r="311" spans="2:11" x14ac:dyDescent="0.2">
      <c r="B311" s="504"/>
      <c r="C311" s="504"/>
      <c r="D311" s="504"/>
      <c r="E311" s="504"/>
      <c r="F311" s="510"/>
      <c r="G311" s="510"/>
      <c r="H311" s="510"/>
      <c r="I311" s="499"/>
      <c r="J311" s="499"/>
      <c r="K311" s="499"/>
    </row>
    <row r="312" spans="2:11" x14ac:dyDescent="0.2">
      <c r="B312" s="238"/>
      <c r="C312" s="238"/>
      <c r="D312" s="238"/>
      <c r="E312" s="238"/>
      <c r="F312" s="239"/>
      <c r="G312" s="239"/>
      <c r="H312" s="239"/>
      <c r="I312" s="227"/>
      <c r="J312" s="227"/>
      <c r="K312" s="227"/>
    </row>
    <row r="313" spans="2:11" x14ac:dyDescent="0.2">
      <c r="B313" s="238"/>
      <c r="C313" s="238"/>
      <c r="D313" s="238"/>
      <c r="E313" s="238"/>
      <c r="F313" s="239"/>
      <c r="G313" s="239"/>
      <c r="H313" s="239"/>
      <c r="I313" s="227"/>
      <c r="J313" s="227"/>
      <c r="K313" s="227"/>
    </row>
    <row r="314" spans="2:11" ht="12.75" customHeight="1" x14ac:dyDescent="0.2">
      <c r="B314" s="233"/>
      <c r="C314" s="516"/>
      <c r="D314" s="516"/>
      <c r="E314" s="516"/>
      <c r="F314" s="516"/>
      <c r="G314" s="516"/>
      <c r="H314" s="516"/>
      <c r="I314" s="516"/>
      <c r="J314" s="516"/>
      <c r="K314" s="233"/>
    </row>
    <row r="315" spans="2:11" ht="12.75" customHeight="1" x14ac:dyDescent="0.2">
      <c r="B315" s="233"/>
      <c r="C315" s="517"/>
      <c r="D315" s="517"/>
      <c r="E315" s="517"/>
      <c r="F315" s="517"/>
      <c r="G315" s="517"/>
      <c r="H315" s="517"/>
      <c r="I315" s="517"/>
      <c r="J315" s="517"/>
      <c r="K315" s="233"/>
    </row>
    <row r="316" spans="2:11" ht="12.75" customHeight="1" x14ac:dyDescent="0.2">
      <c r="B316" s="502"/>
      <c r="C316" s="502"/>
      <c r="D316" s="502"/>
      <c r="E316" s="502"/>
      <c r="F316" s="502"/>
      <c r="G316" s="502"/>
      <c r="H316" s="502"/>
      <c r="I316" s="502"/>
      <c r="J316" s="502"/>
      <c r="K316" s="502"/>
    </row>
    <row r="317" spans="2:11" ht="12.75" customHeight="1" x14ac:dyDescent="0.2">
      <c r="B317" s="505"/>
      <c r="C317" s="505"/>
      <c r="D317" s="505"/>
      <c r="E317" s="222"/>
      <c r="F317" s="502"/>
      <c r="G317" s="502"/>
      <c r="H317" s="222"/>
      <c r="I317" s="222"/>
      <c r="J317" s="502"/>
      <c r="K317" s="502"/>
    </row>
    <row r="318" spans="2:11" x14ac:dyDescent="0.2">
      <c r="B318" s="506"/>
      <c r="C318" s="506"/>
      <c r="D318" s="506"/>
      <c r="E318" s="222"/>
      <c r="F318" s="508"/>
      <c r="G318" s="508"/>
      <c r="H318" s="230"/>
      <c r="I318" s="231"/>
      <c r="J318" s="498"/>
      <c r="K318" s="498"/>
    </row>
    <row r="319" spans="2:11" x14ac:dyDescent="0.2">
      <c r="B319" s="506"/>
      <c r="C319" s="506"/>
      <c r="D319" s="506"/>
      <c r="E319" s="222"/>
      <c r="F319" s="508"/>
      <c r="G319" s="508"/>
      <c r="H319" s="230"/>
      <c r="I319" s="231"/>
      <c r="J319" s="498"/>
      <c r="K319" s="498"/>
    </row>
    <row r="320" spans="2:11" x14ac:dyDescent="0.2">
      <c r="B320" s="505"/>
      <c r="C320" s="505"/>
      <c r="D320" s="505"/>
      <c r="E320" s="222"/>
      <c r="F320" s="498"/>
      <c r="G320" s="498"/>
      <c r="H320" s="230"/>
      <c r="I320" s="231"/>
      <c r="J320" s="499"/>
      <c r="K320" s="499"/>
    </row>
    <row r="321" spans="2:11" x14ac:dyDescent="0.2">
      <c r="B321" s="502"/>
      <c r="C321" s="502"/>
      <c r="D321" s="502"/>
      <c r="E321" s="502"/>
      <c r="F321" s="502"/>
      <c r="G321" s="502"/>
      <c r="H321" s="502"/>
      <c r="I321" s="502"/>
      <c r="J321" s="502"/>
      <c r="K321" s="502"/>
    </row>
    <row r="322" spans="2:11" x14ac:dyDescent="0.2">
      <c r="B322" s="505"/>
      <c r="C322" s="505"/>
      <c r="D322" s="505"/>
      <c r="E322" s="222"/>
      <c r="F322" s="502"/>
      <c r="G322" s="502"/>
      <c r="H322" s="222"/>
      <c r="I322" s="222"/>
      <c r="J322" s="502"/>
      <c r="K322" s="502"/>
    </row>
    <row r="323" spans="2:11" ht="22.5" customHeight="1" x14ac:dyDescent="0.2">
      <c r="B323" s="509"/>
      <c r="C323" s="509"/>
      <c r="D323" s="509"/>
      <c r="E323" s="222"/>
      <c r="F323" s="508"/>
      <c r="G323" s="508"/>
      <c r="H323" s="230"/>
      <c r="I323" s="231"/>
      <c r="J323" s="498"/>
      <c r="K323" s="498"/>
    </row>
    <row r="324" spans="2:11" x14ac:dyDescent="0.2">
      <c r="B324" s="514"/>
      <c r="C324" s="514"/>
      <c r="D324" s="514"/>
      <c r="E324" s="222"/>
      <c r="F324" s="508"/>
      <c r="G324" s="508"/>
      <c r="H324" s="230"/>
      <c r="I324" s="231"/>
      <c r="J324" s="498"/>
      <c r="K324" s="498"/>
    </row>
    <row r="325" spans="2:11" x14ac:dyDescent="0.2">
      <c r="B325" s="514"/>
      <c r="C325" s="514"/>
      <c r="D325" s="514"/>
      <c r="E325" s="222"/>
      <c r="F325" s="508"/>
      <c r="G325" s="508"/>
      <c r="H325" s="230"/>
      <c r="I325" s="231"/>
      <c r="J325" s="498"/>
      <c r="K325" s="498"/>
    </row>
    <row r="326" spans="2:11" x14ac:dyDescent="0.2">
      <c r="B326" s="513"/>
      <c r="C326" s="513"/>
      <c r="D326" s="513"/>
      <c r="E326" s="222"/>
      <c r="F326" s="508"/>
      <c r="G326" s="508"/>
      <c r="H326" s="230"/>
      <c r="I326" s="231"/>
      <c r="J326" s="498"/>
      <c r="K326" s="498"/>
    </row>
    <row r="327" spans="2:11" x14ac:dyDescent="0.2">
      <c r="B327" s="241"/>
      <c r="C327" s="241"/>
      <c r="D327" s="241"/>
      <c r="E327" s="222"/>
      <c r="F327" s="240"/>
      <c r="G327" s="240"/>
      <c r="H327" s="230"/>
      <c r="I327" s="231"/>
      <c r="J327" s="231"/>
      <c r="K327" s="231"/>
    </row>
    <row r="328" spans="2:11" x14ac:dyDescent="0.2">
      <c r="B328" s="519"/>
      <c r="C328" s="519"/>
      <c r="D328" s="519"/>
      <c r="E328" s="222"/>
      <c r="F328" s="508"/>
      <c r="G328" s="508"/>
      <c r="H328" s="230"/>
      <c r="I328" s="231"/>
      <c r="J328" s="499"/>
      <c r="K328" s="499"/>
    </row>
    <row r="329" spans="2:11" x14ac:dyDescent="0.2">
      <c r="B329" s="502"/>
      <c r="C329" s="502"/>
      <c r="D329" s="502"/>
      <c r="E329" s="502"/>
      <c r="F329" s="502"/>
      <c r="G329" s="502"/>
      <c r="H329" s="502"/>
      <c r="I329" s="502"/>
      <c r="J329" s="502"/>
      <c r="K329" s="502"/>
    </row>
    <row r="330" spans="2:11" x14ac:dyDescent="0.2">
      <c r="B330" s="505"/>
      <c r="C330" s="505"/>
      <c r="D330" s="505"/>
      <c r="E330" s="222"/>
      <c r="F330" s="502"/>
      <c r="G330" s="502"/>
      <c r="H330" s="222"/>
      <c r="I330" s="222"/>
      <c r="J330" s="502"/>
      <c r="K330" s="502"/>
    </row>
    <row r="331" spans="2:11" x14ac:dyDescent="0.2">
      <c r="B331" s="506"/>
      <c r="C331" s="506"/>
      <c r="D331" s="506"/>
      <c r="E331" s="222"/>
      <c r="F331" s="508"/>
      <c r="G331" s="508"/>
      <c r="H331" s="230"/>
      <c r="I331" s="231"/>
      <c r="J331" s="498"/>
      <c r="K331" s="498"/>
    </row>
    <row r="332" spans="2:11" x14ac:dyDescent="0.2">
      <c r="B332" s="506"/>
      <c r="C332" s="506"/>
      <c r="D332" s="506"/>
      <c r="E332" s="222"/>
      <c r="F332" s="508"/>
      <c r="G332" s="508"/>
      <c r="H332" s="230"/>
      <c r="I332" s="231"/>
      <c r="J332" s="498"/>
      <c r="K332" s="498"/>
    </row>
    <row r="333" spans="2:11" x14ac:dyDescent="0.2">
      <c r="B333" s="505"/>
      <c r="C333" s="505"/>
      <c r="D333" s="505"/>
      <c r="F333" s="498"/>
      <c r="G333" s="498"/>
      <c r="J333" s="499"/>
      <c r="K333" s="499"/>
    </row>
    <row r="334" spans="2:11" x14ac:dyDescent="0.2">
      <c r="B334" s="503"/>
      <c r="C334" s="503"/>
      <c r="D334" s="503"/>
      <c r="E334" s="503"/>
      <c r="F334" s="503"/>
      <c r="G334" s="503"/>
      <c r="H334" s="503"/>
      <c r="I334" s="503"/>
      <c r="J334" s="503"/>
      <c r="K334" s="503"/>
    </row>
    <row r="335" spans="2:11" x14ac:dyDescent="0.2">
      <c r="B335" s="504"/>
      <c r="C335" s="504"/>
      <c r="D335" s="504"/>
      <c r="E335" s="504"/>
      <c r="F335" s="504"/>
      <c r="G335" s="504"/>
      <c r="H335" s="504"/>
      <c r="I335" s="504"/>
      <c r="J335" s="504"/>
      <c r="K335" s="504"/>
    </row>
    <row r="336" spans="2:11" x14ac:dyDescent="0.2">
      <c r="B336" s="504"/>
      <c r="C336" s="504"/>
      <c r="D336" s="504"/>
      <c r="E336" s="504"/>
      <c r="F336" s="505"/>
      <c r="G336" s="505"/>
      <c r="H336" s="505"/>
      <c r="I336" s="505"/>
      <c r="J336" s="505"/>
      <c r="K336" s="505"/>
    </row>
    <row r="337" spans="2:11" x14ac:dyDescent="0.2">
      <c r="B337" s="506"/>
      <c r="C337" s="506"/>
      <c r="D337" s="506"/>
      <c r="E337" s="506"/>
      <c r="F337" s="507"/>
      <c r="G337" s="507"/>
      <c r="H337" s="507"/>
      <c r="I337" s="498"/>
      <c r="J337" s="498"/>
      <c r="K337" s="498"/>
    </row>
    <row r="338" spans="2:11" x14ac:dyDescent="0.2">
      <c r="B338" s="506"/>
      <c r="C338" s="506"/>
      <c r="D338" s="506"/>
      <c r="E338" s="506"/>
      <c r="F338" s="507"/>
      <c r="G338" s="507"/>
      <c r="H338" s="507"/>
      <c r="I338" s="498"/>
      <c r="J338" s="498"/>
      <c r="K338" s="498"/>
    </row>
    <row r="339" spans="2:11" x14ac:dyDescent="0.2">
      <c r="B339" s="506"/>
      <c r="C339" s="506"/>
      <c r="D339" s="506"/>
      <c r="E339" s="506"/>
      <c r="F339" s="507"/>
      <c r="G339" s="507"/>
      <c r="H339" s="507"/>
      <c r="I339" s="498"/>
      <c r="J339" s="498"/>
      <c r="K339" s="498"/>
    </row>
    <row r="340" spans="2:11" x14ac:dyDescent="0.2">
      <c r="B340" s="506"/>
      <c r="C340" s="506"/>
      <c r="D340" s="506"/>
      <c r="E340" s="506"/>
      <c r="F340" s="518"/>
      <c r="G340" s="518"/>
      <c r="H340" s="518"/>
      <c r="I340" s="498"/>
      <c r="J340" s="498"/>
      <c r="K340" s="498"/>
    </row>
    <row r="341" spans="2:11" x14ac:dyDescent="0.2">
      <c r="B341" s="512"/>
      <c r="C341" s="512"/>
      <c r="D341" s="512"/>
      <c r="E341" s="512"/>
      <c r="F341" s="502"/>
      <c r="G341" s="502"/>
      <c r="H341" s="502"/>
      <c r="I341" s="499"/>
      <c r="J341" s="499"/>
      <c r="K341" s="499"/>
    </row>
    <row r="342" spans="2:11" x14ac:dyDescent="0.2">
      <c r="B342" s="506"/>
      <c r="C342" s="506"/>
      <c r="D342" s="506"/>
      <c r="E342" s="506"/>
      <c r="F342" s="518"/>
      <c r="G342" s="518"/>
      <c r="H342" s="518"/>
      <c r="I342" s="498"/>
      <c r="J342" s="498"/>
      <c r="K342" s="498"/>
    </row>
    <row r="343" spans="2:11" x14ac:dyDescent="0.2">
      <c r="B343" s="505"/>
      <c r="C343" s="505"/>
      <c r="D343" s="505"/>
      <c r="E343" s="505"/>
      <c r="F343" s="502"/>
      <c r="G343" s="502"/>
      <c r="H343" s="502"/>
      <c r="I343" s="499"/>
      <c r="J343" s="499"/>
      <c r="K343" s="499"/>
    </row>
    <row r="344" spans="2:11" x14ac:dyDescent="0.2">
      <c r="B344" s="506"/>
      <c r="C344" s="506"/>
      <c r="D344" s="506"/>
      <c r="E344" s="506"/>
      <c r="F344" s="518"/>
      <c r="G344" s="518"/>
      <c r="H344" s="518"/>
      <c r="I344" s="498"/>
      <c r="J344" s="498"/>
      <c r="K344" s="498"/>
    </row>
    <row r="345" spans="2:11" x14ac:dyDescent="0.2">
      <c r="B345" s="504"/>
      <c r="C345" s="504"/>
      <c r="D345" s="504"/>
      <c r="E345" s="504"/>
      <c r="F345" s="510"/>
      <c r="G345" s="510"/>
      <c r="H345" s="510"/>
      <c r="I345" s="499"/>
      <c r="J345" s="499"/>
      <c r="K345" s="499"/>
    </row>
    <row r="346" spans="2:11" x14ac:dyDescent="0.2">
      <c r="B346" s="234"/>
      <c r="C346" s="234"/>
      <c r="D346" s="234"/>
      <c r="E346" s="234"/>
      <c r="F346" s="232"/>
      <c r="G346" s="232"/>
      <c r="H346" s="232"/>
      <c r="I346" s="236"/>
      <c r="J346" s="236"/>
      <c r="K346" s="236"/>
    </row>
    <row r="347" spans="2:11" x14ac:dyDescent="0.2">
      <c r="B347" s="232"/>
      <c r="C347" s="232"/>
      <c r="D347" s="232"/>
      <c r="E347" s="232"/>
      <c r="F347" s="237"/>
      <c r="G347" s="237"/>
      <c r="H347" s="237"/>
      <c r="I347" s="235"/>
      <c r="J347" s="235"/>
      <c r="K347" s="235"/>
    </row>
    <row r="348" spans="2:11" x14ac:dyDescent="0.2">
      <c r="B348" s="233"/>
      <c r="C348" s="516"/>
      <c r="D348" s="516"/>
      <c r="E348" s="516"/>
      <c r="F348" s="516"/>
      <c r="G348" s="516"/>
      <c r="H348" s="516"/>
      <c r="I348" s="516"/>
      <c r="J348" s="516"/>
      <c r="K348" s="233"/>
    </row>
    <row r="349" spans="2:11" ht="13.5" customHeight="1" x14ac:dyDescent="0.2">
      <c r="B349" s="233"/>
      <c r="C349" s="517"/>
      <c r="D349" s="517"/>
      <c r="E349" s="517"/>
      <c r="F349" s="517"/>
      <c r="G349" s="517"/>
      <c r="H349" s="517"/>
      <c r="I349" s="517"/>
      <c r="J349" s="517"/>
      <c r="K349" s="233"/>
    </row>
    <row r="350" spans="2:11" x14ac:dyDescent="0.2">
      <c r="B350" s="502"/>
      <c r="C350" s="502"/>
      <c r="D350" s="502"/>
      <c r="E350" s="502"/>
      <c r="F350" s="502"/>
      <c r="G350" s="502"/>
      <c r="H350" s="502"/>
      <c r="I350" s="502"/>
      <c r="J350" s="502"/>
      <c r="K350" s="502"/>
    </row>
    <row r="351" spans="2:11" x14ac:dyDescent="0.2">
      <c r="B351" s="505"/>
      <c r="C351" s="505"/>
      <c r="D351" s="505"/>
      <c r="E351" s="222"/>
      <c r="F351" s="502"/>
      <c r="G351" s="502"/>
      <c r="H351" s="222"/>
      <c r="I351" s="222"/>
      <c r="J351" s="502"/>
      <c r="K351" s="502"/>
    </row>
    <row r="352" spans="2:11" x14ac:dyDescent="0.2">
      <c r="B352" s="506"/>
      <c r="C352" s="506"/>
      <c r="D352" s="506"/>
      <c r="E352" s="222"/>
      <c r="F352" s="508"/>
      <c r="G352" s="508"/>
      <c r="H352" s="230"/>
      <c r="I352" s="231"/>
      <c r="J352" s="498"/>
      <c r="K352" s="498"/>
    </row>
    <row r="353" spans="2:11" x14ac:dyDescent="0.2">
      <c r="B353" s="506"/>
      <c r="C353" s="506"/>
      <c r="D353" s="506"/>
      <c r="E353" s="222"/>
      <c r="F353" s="508"/>
      <c r="G353" s="508"/>
      <c r="H353" s="230"/>
      <c r="I353" s="231"/>
      <c r="J353" s="498"/>
      <c r="K353" s="498"/>
    </row>
    <row r="354" spans="2:11" x14ac:dyDescent="0.2">
      <c r="B354" s="505"/>
      <c r="C354" s="505"/>
      <c r="D354" s="505"/>
      <c r="E354" s="222"/>
      <c r="F354" s="498"/>
      <c r="G354" s="498"/>
      <c r="H354" s="230"/>
      <c r="I354" s="231"/>
      <c r="J354" s="499"/>
      <c r="K354" s="499"/>
    </row>
    <row r="355" spans="2:11" x14ac:dyDescent="0.2">
      <c r="B355" s="502"/>
      <c r="C355" s="502"/>
      <c r="D355" s="502"/>
      <c r="E355" s="502"/>
      <c r="F355" s="502"/>
      <c r="G355" s="502"/>
      <c r="H355" s="502"/>
      <c r="I355" s="502"/>
      <c r="J355" s="502"/>
      <c r="K355" s="502"/>
    </row>
    <row r="356" spans="2:11" x14ac:dyDescent="0.2">
      <c r="B356" s="505"/>
      <c r="C356" s="505"/>
      <c r="D356" s="505"/>
      <c r="E356" s="222"/>
      <c r="F356" s="502"/>
      <c r="G356" s="502"/>
      <c r="H356" s="222"/>
      <c r="I356" s="222"/>
      <c r="J356" s="502"/>
      <c r="K356" s="502"/>
    </row>
    <row r="357" spans="2:11" ht="24" customHeight="1" x14ac:dyDescent="0.2">
      <c r="B357" s="509"/>
      <c r="C357" s="509"/>
      <c r="D357" s="509"/>
      <c r="E357" s="222"/>
      <c r="F357" s="508"/>
      <c r="G357" s="508"/>
      <c r="H357" s="230"/>
      <c r="I357" s="231"/>
      <c r="J357" s="498"/>
      <c r="K357" s="498"/>
    </row>
    <row r="358" spans="2:11" ht="26.25" customHeight="1" x14ac:dyDescent="0.2">
      <c r="B358" s="514"/>
      <c r="C358" s="515"/>
      <c r="D358" s="515"/>
      <c r="E358" s="222"/>
      <c r="F358" s="508"/>
      <c r="G358" s="508"/>
      <c r="H358" s="230"/>
      <c r="I358" s="231"/>
      <c r="J358" s="498"/>
      <c r="K358" s="498"/>
    </row>
    <row r="359" spans="2:11" x14ac:dyDescent="0.2">
      <c r="B359" s="514"/>
      <c r="C359" s="515"/>
      <c r="D359" s="515"/>
      <c r="E359" s="222"/>
      <c r="F359" s="508"/>
      <c r="G359" s="508"/>
      <c r="H359" s="230"/>
      <c r="I359" s="231"/>
      <c r="J359" s="498"/>
      <c r="K359" s="498"/>
    </row>
    <row r="360" spans="2:11" x14ac:dyDescent="0.2">
      <c r="B360" s="513"/>
      <c r="C360" s="506"/>
      <c r="D360" s="506"/>
      <c r="E360" s="222"/>
      <c r="F360" s="508"/>
      <c r="G360" s="508"/>
      <c r="H360" s="230"/>
      <c r="I360" s="231"/>
      <c r="J360" s="498"/>
      <c r="K360" s="498"/>
    </row>
    <row r="361" spans="2:11" x14ac:dyDescent="0.2">
      <c r="B361" s="513"/>
      <c r="C361" s="506"/>
      <c r="D361" s="506"/>
      <c r="E361" s="222"/>
      <c r="F361" s="508"/>
      <c r="G361" s="508"/>
      <c r="H361" s="230"/>
      <c r="I361" s="231"/>
      <c r="J361" s="498"/>
      <c r="K361" s="498"/>
    </row>
    <row r="362" spans="2:11" x14ac:dyDescent="0.2">
      <c r="B362" s="505"/>
      <c r="C362" s="505"/>
      <c r="D362" s="505"/>
      <c r="E362" s="222"/>
      <c r="F362" s="498"/>
      <c r="G362" s="498"/>
      <c r="H362" s="230"/>
      <c r="I362" s="231"/>
      <c r="J362" s="499"/>
      <c r="K362" s="499"/>
    </row>
    <row r="363" spans="2:11" x14ac:dyDescent="0.2">
      <c r="B363" s="502"/>
      <c r="C363" s="502"/>
      <c r="D363" s="502"/>
      <c r="E363" s="502"/>
      <c r="F363" s="502"/>
      <c r="G363" s="502"/>
      <c r="H363" s="502"/>
      <c r="I363" s="502"/>
      <c r="J363" s="502"/>
      <c r="K363" s="502"/>
    </row>
    <row r="364" spans="2:11" x14ac:dyDescent="0.2">
      <c r="B364" s="505"/>
      <c r="C364" s="505"/>
      <c r="D364" s="505"/>
      <c r="E364" s="222"/>
      <c r="F364" s="502"/>
      <c r="G364" s="502"/>
      <c r="H364" s="222"/>
      <c r="I364" s="222"/>
      <c r="J364" s="502"/>
      <c r="K364" s="502"/>
    </row>
    <row r="365" spans="2:11" x14ac:dyDescent="0.2">
      <c r="B365" s="506"/>
      <c r="C365" s="506"/>
      <c r="D365" s="506"/>
      <c r="E365" s="222"/>
      <c r="F365" s="508"/>
      <c r="G365" s="508"/>
      <c r="H365" s="230"/>
      <c r="I365" s="231"/>
      <c r="J365" s="498"/>
      <c r="K365" s="498"/>
    </row>
    <row r="366" spans="2:11" x14ac:dyDescent="0.2">
      <c r="B366" s="503"/>
      <c r="C366" s="503"/>
      <c r="D366" s="503"/>
      <c r="E366" s="503"/>
      <c r="F366" s="503"/>
      <c r="G366" s="503"/>
      <c r="H366" s="503"/>
      <c r="I366" s="503"/>
      <c r="J366" s="503"/>
      <c r="K366" s="503"/>
    </row>
    <row r="367" spans="2:11" x14ac:dyDescent="0.2">
      <c r="B367" s="506"/>
      <c r="C367" s="506"/>
      <c r="D367" s="506"/>
      <c r="E367" s="506"/>
      <c r="F367" s="507"/>
      <c r="G367" s="502"/>
      <c r="H367" s="502"/>
      <c r="I367" s="498"/>
      <c r="J367" s="498"/>
      <c r="K367" s="498"/>
    </row>
    <row r="368" spans="2:11" x14ac:dyDescent="0.2">
      <c r="B368" s="506"/>
      <c r="C368" s="506"/>
      <c r="D368" s="506"/>
      <c r="E368" s="506"/>
      <c r="F368" s="507"/>
      <c r="G368" s="502"/>
      <c r="H368" s="502"/>
      <c r="I368" s="498"/>
      <c r="J368" s="498"/>
      <c r="K368" s="498"/>
    </row>
    <row r="369" spans="2:11" x14ac:dyDescent="0.2">
      <c r="B369" s="512"/>
      <c r="C369" s="512"/>
      <c r="D369" s="512"/>
      <c r="E369" s="512"/>
      <c r="F369" s="502"/>
      <c r="G369" s="502"/>
      <c r="H369" s="502"/>
      <c r="I369" s="499"/>
      <c r="J369" s="499"/>
      <c r="K369" s="499"/>
    </row>
    <row r="370" spans="2:11" x14ac:dyDescent="0.2">
      <c r="B370" s="505"/>
      <c r="C370" s="505"/>
      <c r="D370" s="505"/>
      <c r="E370" s="505"/>
      <c r="F370" s="502"/>
      <c r="G370" s="502"/>
      <c r="H370" s="502"/>
      <c r="I370" s="499"/>
      <c r="J370" s="499"/>
      <c r="K370" s="499"/>
    </row>
    <row r="371" spans="2:11" x14ac:dyDescent="0.2">
      <c r="B371" s="504"/>
      <c r="C371" s="504"/>
      <c r="D371" s="504"/>
      <c r="E371" s="504"/>
      <c r="F371" s="510"/>
      <c r="G371" s="510"/>
      <c r="H371" s="510"/>
      <c r="I371" s="499"/>
      <c r="J371" s="499"/>
      <c r="K371" s="499"/>
    </row>
    <row r="372" spans="2:11" x14ac:dyDescent="0.2">
      <c r="B372" s="506"/>
      <c r="C372" s="506"/>
      <c r="D372" s="506"/>
      <c r="E372" s="506"/>
      <c r="F372" s="506"/>
      <c r="G372" s="506"/>
      <c r="H372" s="506"/>
      <c r="I372" s="506"/>
      <c r="J372" s="506"/>
      <c r="K372" s="506"/>
    </row>
    <row r="373" spans="2:11" x14ac:dyDescent="0.2">
      <c r="B373" s="222"/>
      <c r="C373" s="222"/>
      <c r="D373" s="222"/>
      <c r="E373" s="222"/>
      <c r="F373" s="222"/>
      <c r="G373" s="222"/>
      <c r="H373" s="222"/>
      <c r="I373" s="222"/>
      <c r="J373" s="222"/>
      <c r="K373" s="222"/>
    </row>
    <row r="374" spans="2:11" x14ac:dyDescent="0.2">
      <c r="B374" s="222"/>
      <c r="C374" s="222"/>
      <c r="D374" s="222"/>
      <c r="E374" s="222"/>
      <c r="F374" s="222"/>
      <c r="G374" s="222"/>
      <c r="H374" s="222"/>
      <c r="I374" s="222"/>
      <c r="J374" s="222"/>
      <c r="K374" s="222"/>
    </row>
    <row r="375" spans="2:11" x14ac:dyDescent="0.2">
      <c r="B375" s="222"/>
      <c r="C375" s="222"/>
      <c r="D375" s="222"/>
      <c r="E375" s="222"/>
      <c r="F375" s="222"/>
      <c r="G375" s="222"/>
      <c r="H375" s="222"/>
      <c r="I375" s="222"/>
      <c r="J375" s="222"/>
      <c r="K375" s="222"/>
    </row>
    <row r="376" spans="2:11" x14ac:dyDescent="0.2">
      <c r="B376" s="222"/>
      <c r="C376" s="222"/>
      <c r="D376" s="222"/>
      <c r="E376" s="222"/>
      <c r="F376" s="222"/>
      <c r="G376" s="222"/>
      <c r="H376" s="222"/>
      <c r="I376" s="222"/>
      <c r="J376" s="222"/>
      <c r="K376" s="222"/>
    </row>
    <row r="377" spans="2:11" x14ac:dyDescent="0.2">
      <c r="B377" s="222"/>
      <c r="C377" s="222"/>
      <c r="D377" s="222"/>
      <c r="E377" s="222"/>
      <c r="F377" s="222"/>
      <c r="G377" s="222"/>
      <c r="H377" s="222"/>
      <c r="I377" s="222"/>
      <c r="J377" s="222"/>
      <c r="K377" s="222"/>
    </row>
    <row r="378" spans="2:11" x14ac:dyDescent="0.2">
      <c r="B378" s="222"/>
      <c r="C378" s="222"/>
      <c r="D378" s="222"/>
      <c r="E378" s="222"/>
      <c r="F378" s="222"/>
      <c r="G378" s="222"/>
      <c r="H378" s="222"/>
      <c r="I378" s="222"/>
      <c r="J378" s="222"/>
      <c r="K378" s="222"/>
    </row>
    <row r="379" spans="2:11" x14ac:dyDescent="0.2">
      <c r="B379" s="222"/>
      <c r="C379" s="222"/>
      <c r="D379" s="222"/>
      <c r="E379" s="222"/>
      <c r="F379" s="511"/>
      <c r="G379" s="511"/>
      <c r="H379" s="511"/>
      <c r="I379" s="511"/>
      <c r="J379" s="511"/>
      <c r="K379" s="222"/>
    </row>
    <row r="380" spans="2:11" x14ac:dyDescent="0.2">
      <c r="B380" s="222"/>
      <c r="C380" s="222"/>
      <c r="D380" s="222"/>
      <c r="E380" s="222"/>
      <c r="F380" s="511"/>
      <c r="G380" s="511"/>
      <c r="H380" s="511"/>
      <c r="I380" s="511"/>
      <c r="J380" s="511"/>
      <c r="K380" s="222"/>
    </row>
    <row r="381" spans="2:11" x14ac:dyDescent="0.2">
      <c r="B381" s="222"/>
      <c r="C381" s="222"/>
      <c r="D381" s="222"/>
      <c r="E381" s="222"/>
      <c r="F381" s="222"/>
      <c r="G381" s="222"/>
      <c r="H381" s="222"/>
      <c r="I381" s="222"/>
      <c r="J381" s="222"/>
      <c r="K381" s="222"/>
    </row>
    <row r="382" spans="2:11" x14ac:dyDescent="0.2">
      <c r="B382" s="222"/>
      <c r="C382" s="222"/>
      <c r="D382" s="222"/>
      <c r="E382" s="222"/>
      <c r="F382" s="222"/>
      <c r="G382" s="222"/>
      <c r="H382" s="222"/>
      <c r="I382" s="222"/>
      <c r="J382" s="222"/>
      <c r="K382" s="222"/>
    </row>
    <row r="383" spans="2:11" x14ac:dyDescent="0.2">
      <c r="B383" s="222"/>
      <c r="C383" s="222"/>
      <c r="D383" s="222"/>
      <c r="E383" s="222"/>
      <c r="F383" s="222"/>
      <c r="G383" s="222"/>
      <c r="H383" s="222"/>
      <c r="I383" s="222"/>
      <c r="J383" s="222"/>
      <c r="K383" s="222"/>
    </row>
    <row r="384" spans="2:11" x14ac:dyDescent="0.2">
      <c r="B384" s="222"/>
      <c r="C384" s="222"/>
      <c r="D384" s="222"/>
      <c r="E384" s="222"/>
      <c r="F384" s="222"/>
      <c r="G384" s="222"/>
      <c r="H384" s="222"/>
      <c r="I384" s="222"/>
      <c r="J384" s="222"/>
      <c r="K384" s="222"/>
    </row>
  </sheetData>
  <mergeCells count="864">
    <mergeCell ref="A8:K8"/>
    <mergeCell ref="B9:K9"/>
    <mergeCell ref="B10:J10"/>
    <mergeCell ref="B11:J11"/>
    <mergeCell ref="B12:K12"/>
    <mergeCell ref="F13:G13"/>
    <mergeCell ref="A1:K1"/>
    <mergeCell ref="A2:K2"/>
    <mergeCell ref="B3:K3"/>
    <mergeCell ref="B4:K4"/>
    <mergeCell ref="B5:K5"/>
    <mergeCell ref="A7:K7"/>
    <mergeCell ref="A16:D16"/>
    <mergeCell ref="E16:J16"/>
    <mergeCell ref="B17:K17"/>
    <mergeCell ref="B18:D18"/>
    <mergeCell ref="F18:G18"/>
    <mergeCell ref="J18:K18"/>
    <mergeCell ref="B14:D14"/>
    <mergeCell ref="F14:G14"/>
    <mergeCell ref="N14:T14"/>
    <mergeCell ref="B15:D15"/>
    <mergeCell ref="F15:G15"/>
    <mergeCell ref="N15:T15"/>
    <mergeCell ref="A22:E22"/>
    <mergeCell ref="F22:H22"/>
    <mergeCell ref="I22:K22"/>
    <mergeCell ref="A23:E23"/>
    <mergeCell ref="F23:H23"/>
    <mergeCell ref="I23:K23"/>
    <mergeCell ref="A19:K19"/>
    <mergeCell ref="A20:E20"/>
    <mergeCell ref="F20:H20"/>
    <mergeCell ref="I20:K20"/>
    <mergeCell ref="A21:E21"/>
    <mergeCell ref="F21:H21"/>
    <mergeCell ref="I21:K21"/>
    <mergeCell ref="A26:E26"/>
    <mergeCell ref="F26:H26"/>
    <mergeCell ref="I26:K26"/>
    <mergeCell ref="A27:E27"/>
    <mergeCell ref="F27:H27"/>
    <mergeCell ref="I27:K27"/>
    <mergeCell ref="A24:E24"/>
    <mergeCell ref="F24:H24"/>
    <mergeCell ref="I24:K24"/>
    <mergeCell ref="A25:E25"/>
    <mergeCell ref="F25:H25"/>
    <mergeCell ref="I25:K25"/>
    <mergeCell ref="B34:D34"/>
    <mergeCell ref="F34:I34"/>
    <mergeCell ref="F35:I35"/>
    <mergeCell ref="B36:D36"/>
    <mergeCell ref="F36:G36"/>
    <mergeCell ref="A28:E28"/>
    <mergeCell ref="F28:H28"/>
    <mergeCell ref="F32:G32"/>
    <mergeCell ref="B33:D33"/>
    <mergeCell ref="F33:G33"/>
    <mergeCell ref="B39:D39"/>
    <mergeCell ref="F39:G39"/>
    <mergeCell ref="J39:K39"/>
    <mergeCell ref="B40:K40"/>
    <mergeCell ref="B41:K41"/>
    <mergeCell ref="B42:E42"/>
    <mergeCell ref="F42:H42"/>
    <mergeCell ref="I42:K42"/>
    <mergeCell ref="B37:D37"/>
    <mergeCell ref="F37:G37"/>
    <mergeCell ref="B38:D38"/>
    <mergeCell ref="F38:G38"/>
    <mergeCell ref="B45:E45"/>
    <mergeCell ref="F45:H45"/>
    <mergeCell ref="I45:K45"/>
    <mergeCell ref="B46:E46"/>
    <mergeCell ref="F46:H46"/>
    <mergeCell ref="I46:K46"/>
    <mergeCell ref="B43:E43"/>
    <mergeCell ref="F43:H43"/>
    <mergeCell ref="I43:K43"/>
    <mergeCell ref="B44:E44"/>
    <mergeCell ref="F44:H44"/>
    <mergeCell ref="I44:K44"/>
    <mergeCell ref="B53:D53"/>
    <mergeCell ref="F53:I53"/>
    <mergeCell ref="B54:D54"/>
    <mergeCell ref="F54:I54"/>
    <mergeCell ref="B51:D51"/>
    <mergeCell ref="F51:G51"/>
    <mergeCell ref="B52:D52"/>
    <mergeCell ref="F52:G52"/>
    <mergeCell ref="B47:E47"/>
    <mergeCell ref="F47:H47"/>
    <mergeCell ref="I47:K47"/>
    <mergeCell ref="B48:K48"/>
    <mergeCell ref="C49:J49"/>
    <mergeCell ref="B50:K50"/>
    <mergeCell ref="B60:D60"/>
    <mergeCell ref="F60:G60"/>
    <mergeCell ref="B61:D61"/>
    <mergeCell ref="F61:G61"/>
    <mergeCell ref="B58:D58"/>
    <mergeCell ref="F58:G58"/>
    <mergeCell ref="B59:D59"/>
    <mergeCell ref="F59:G59"/>
    <mergeCell ref="B55:K55"/>
    <mergeCell ref="B56:D56"/>
    <mergeCell ref="F56:G56"/>
    <mergeCell ref="J56:K56"/>
    <mergeCell ref="B57:D57"/>
    <mergeCell ref="F57:G57"/>
    <mergeCell ref="J57:K57"/>
    <mergeCell ref="J59:K59"/>
    <mergeCell ref="J58:K58"/>
    <mergeCell ref="J61:K61"/>
    <mergeCell ref="J60:K60"/>
    <mergeCell ref="F65:G65"/>
    <mergeCell ref="B66:D66"/>
    <mergeCell ref="F66:G66"/>
    <mergeCell ref="B62:K62"/>
    <mergeCell ref="B63:D63"/>
    <mergeCell ref="F63:G63"/>
    <mergeCell ref="J63:K63"/>
    <mergeCell ref="B64:D64"/>
    <mergeCell ref="F64:G64"/>
    <mergeCell ref="J64:K64"/>
    <mergeCell ref="J65:K65"/>
    <mergeCell ref="B65:D65"/>
    <mergeCell ref="B73:E73"/>
    <mergeCell ref="F73:H73"/>
    <mergeCell ref="I73:K73"/>
    <mergeCell ref="B74:E74"/>
    <mergeCell ref="F74:H74"/>
    <mergeCell ref="I74:K74"/>
    <mergeCell ref="B71:E71"/>
    <mergeCell ref="F71:H71"/>
    <mergeCell ref="I71:K71"/>
    <mergeCell ref="B72:E72"/>
    <mergeCell ref="F72:H72"/>
    <mergeCell ref="I72:K72"/>
    <mergeCell ref="B77:E77"/>
    <mergeCell ref="F77:H77"/>
    <mergeCell ref="I77:K77"/>
    <mergeCell ref="B78:E78"/>
    <mergeCell ref="F78:H78"/>
    <mergeCell ref="I78:K78"/>
    <mergeCell ref="B75:E75"/>
    <mergeCell ref="F75:H75"/>
    <mergeCell ref="I75:K75"/>
    <mergeCell ref="B76:E76"/>
    <mergeCell ref="F76:H76"/>
    <mergeCell ref="I76:K76"/>
    <mergeCell ref="B85:D85"/>
    <mergeCell ref="F85:G85"/>
    <mergeCell ref="B86:D86"/>
    <mergeCell ref="F86:G86"/>
    <mergeCell ref="C81:J81"/>
    <mergeCell ref="C82:J82"/>
    <mergeCell ref="B83:K83"/>
    <mergeCell ref="B84:D84"/>
    <mergeCell ref="F84:G84"/>
    <mergeCell ref="J84:K84"/>
    <mergeCell ref="B92:D92"/>
    <mergeCell ref="F92:G92"/>
    <mergeCell ref="B93:D93"/>
    <mergeCell ref="F93:G93"/>
    <mergeCell ref="B90:D90"/>
    <mergeCell ref="F90:G90"/>
    <mergeCell ref="B91:D91"/>
    <mergeCell ref="F91:G91"/>
    <mergeCell ref="B87:D87"/>
    <mergeCell ref="F87:G87"/>
    <mergeCell ref="B88:K88"/>
    <mergeCell ref="B89:D89"/>
    <mergeCell ref="F89:G89"/>
    <mergeCell ref="J89:K89"/>
    <mergeCell ref="B97:D97"/>
    <mergeCell ref="F97:G97"/>
    <mergeCell ref="B98:D98"/>
    <mergeCell ref="F98:G98"/>
    <mergeCell ref="B94:D94"/>
    <mergeCell ref="F94:G94"/>
    <mergeCell ref="J94:K94"/>
    <mergeCell ref="B95:K95"/>
    <mergeCell ref="B96:D96"/>
    <mergeCell ref="F96:G96"/>
    <mergeCell ref="J96:K96"/>
    <mergeCell ref="B103:E103"/>
    <mergeCell ref="F103:H103"/>
    <mergeCell ref="I103:K103"/>
    <mergeCell ref="B104:E104"/>
    <mergeCell ref="F104:H104"/>
    <mergeCell ref="I104:K104"/>
    <mergeCell ref="B99:D99"/>
    <mergeCell ref="F99:G99"/>
    <mergeCell ref="J99:K99"/>
    <mergeCell ref="B100:K100"/>
    <mergeCell ref="B101:K101"/>
    <mergeCell ref="B102:E102"/>
    <mergeCell ref="F102:H102"/>
    <mergeCell ref="I102:K102"/>
    <mergeCell ref="B107:E107"/>
    <mergeCell ref="F107:H107"/>
    <mergeCell ref="I107:K107"/>
    <mergeCell ref="B108:E108"/>
    <mergeCell ref="F108:H108"/>
    <mergeCell ref="I108:K108"/>
    <mergeCell ref="B105:E105"/>
    <mergeCell ref="F105:H105"/>
    <mergeCell ref="I105:K105"/>
    <mergeCell ref="B106:E106"/>
    <mergeCell ref="F106:H106"/>
    <mergeCell ref="I106:K106"/>
    <mergeCell ref="I111:K111"/>
    <mergeCell ref="C114:J114"/>
    <mergeCell ref="C115:J115"/>
    <mergeCell ref="B116:K116"/>
    <mergeCell ref="B109:E109"/>
    <mergeCell ref="F109:H109"/>
    <mergeCell ref="I109:K109"/>
    <mergeCell ref="B110:E110"/>
    <mergeCell ref="F110:H110"/>
    <mergeCell ref="I110:K110"/>
    <mergeCell ref="B119:D119"/>
    <mergeCell ref="F119:G119"/>
    <mergeCell ref="B120:D120"/>
    <mergeCell ref="F120:G120"/>
    <mergeCell ref="B117:D117"/>
    <mergeCell ref="F117:G117"/>
    <mergeCell ref="B118:D118"/>
    <mergeCell ref="F118:G118"/>
    <mergeCell ref="B111:E111"/>
    <mergeCell ref="F111:H111"/>
    <mergeCell ref="B124:D124"/>
    <mergeCell ref="F124:G124"/>
    <mergeCell ref="B125:D125"/>
    <mergeCell ref="F125:G125"/>
    <mergeCell ref="B121:K121"/>
    <mergeCell ref="B122:D122"/>
    <mergeCell ref="F122:G122"/>
    <mergeCell ref="J122:K122"/>
    <mergeCell ref="B123:D123"/>
    <mergeCell ref="F123:G123"/>
    <mergeCell ref="J123:K123"/>
    <mergeCell ref="J125:K125"/>
    <mergeCell ref="J124:K124"/>
    <mergeCell ref="B128:D128"/>
    <mergeCell ref="F128:G128"/>
    <mergeCell ref="J128:K128"/>
    <mergeCell ref="B129:K129"/>
    <mergeCell ref="B130:D130"/>
    <mergeCell ref="F130:G130"/>
    <mergeCell ref="J130:K130"/>
    <mergeCell ref="B126:D126"/>
    <mergeCell ref="F126:G126"/>
    <mergeCell ref="B127:D127"/>
    <mergeCell ref="F127:G127"/>
    <mergeCell ref="J127:K127"/>
    <mergeCell ref="J126:K126"/>
    <mergeCell ref="B133:D133"/>
    <mergeCell ref="F133:G133"/>
    <mergeCell ref="J133:K133"/>
    <mergeCell ref="B134:K134"/>
    <mergeCell ref="B135:K135"/>
    <mergeCell ref="B136:E136"/>
    <mergeCell ref="F136:H136"/>
    <mergeCell ref="I136:K136"/>
    <mergeCell ref="B131:D131"/>
    <mergeCell ref="F131:G131"/>
    <mergeCell ref="B132:D132"/>
    <mergeCell ref="F132:G132"/>
    <mergeCell ref="J132:K132"/>
    <mergeCell ref="J131:K131"/>
    <mergeCell ref="B139:E139"/>
    <mergeCell ref="F139:H139"/>
    <mergeCell ref="I139:K139"/>
    <mergeCell ref="B140:E140"/>
    <mergeCell ref="F140:H140"/>
    <mergeCell ref="I140:K140"/>
    <mergeCell ref="B137:E137"/>
    <mergeCell ref="F137:H137"/>
    <mergeCell ref="I137:K137"/>
    <mergeCell ref="B138:E138"/>
    <mergeCell ref="F138:H138"/>
    <mergeCell ref="I138:K138"/>
    <mergeCell ref="B143:E143"/>
    <mergeCell ref="F143:H143"/>
    <mergeCell ref="I143:K143"/>
    <mergeCell ref="B144:E144"/>
    <mergeCell ref="F144:H144"/>
    <mergeCell ref="I144:K144"/>
    <mergeCell ref="B141:E141"/>
    <mergeCell ref="F141:H141"/>
    <mergeCell ref="I141:K141"/>
    <mergeCell ref="B142:E142"/>
    <mergeCell ref="F142:H142"/>
    <mergeCell ref="I142:K142"/>
    <mergeCell ref="B153:D153"/>
    <mergeCell ref="F153:G153"/>
    <mergeCell ref="B154:D154"/>
    <mergeCell ref="F154:G154"/>
    <mergeCell ref="B151:D151"/>
    <mergeCell ref="F151:G151"/>
    <mergeCell ref="B152:D152"/>
    <mergeCell ref="F152:G152"/>
    <mergeCell ref="B145:E145"/>
    <mergeCell ref="F145:H145"/>
    <mergeCell ref="C148:J148"/>
    <mergeCell ref="C149:J149"/>
    <mergeCell ref="B150:K150"/>
    <mergeCell ref="J154:K154"/>
    <mergeCell ref="J153:K153"/>
    <mergeCell ref="I145:K145"/>
    <mergeCell ref="B158:D158"/>
    <mergeCell ref="F158:G158"/>
    <mergeCell ref="B159:D159"/>
    <mergeCell ref="F159:G159"/>
    <mergeCell ref="B155:K155"/>
    <mergeCell ref="B156:D156"/>
    <mergeCell ref="F156:G156"/>
    <mergeCell ref="J156:K156"/>
    <mergeCell ref="B157:D157"/>
    <mergeCell ref="F157:G157"/>
    <mergeCell ref="J157:K157"/>
    <mergeCell ref="J159:K159"/>
    <mergeCell ref="J158:K158"/>
    <mergeCell ref="B162:D162"/>
    <mergeCell ref="F162:G162"/>
    <mergeCell ref="J162:K162"/>
    <mergeCell ref="B163:K163"/>
    <mergeCell ref="B164:D164"/>
    <mergeCell ref="F164:G164"/>
    <mergeCell ref="J164:K164"/>
    <mergeCell ref="B160:D160"/>
    <mergeCell ref="F160:G160"/>
    <mergeCell ref="B161:D161"/>
    <mergeCell ref="F161:G161"/>
    <mergeCell ref="J161:K161"/>
    <mergeCell ref="J160:K160"/>
    <mergeCell ref="B167:D167"/>
    <mergeCell ref="F167:G167"/>
    <mergeCell ref="J167:K167"/>
    <mergeCell ref="B168:K168"/>
    <mergeCell ref="B169:K169"/>
    <mergeCell ref="B170:E170"/>
    <mergeCell ref="F170:H170"/>
    <mergeCell ref="I170:K170"/>
    <mergeCell ref="B165:D165"/>
    <mergeCell ref="F165:G165"/>
    <mergeCell ref="B166:D166"/>
    <mergeCell ref="F166:G166"/>
    <mergeCell ref="J166:K166"/>
    <mergeCell ref="J165:K165"/>
    <mergeCell ref="B173:E173"/>
    <mergeCell ref="F173:H173"/>
    <mergeCell ref="I173:K173"/>
    <mergeCell ref="B174:E174"/>
    <mergeCell ref="F174:H174"/>
    <mergeCell ref="I174:K174"/>
    <mergeCell ref="B171:E171"/>
    <mergeCell ref="F171:H171"/>
    <mergeCell ref="I171:K171"/>
    <mergeCell ref="B172:E172"/>
    <mergeCell ref="F172:H172"/>
    <mergeCell ref="I172:K172"/>
    <mergeCell ref="B177:E177"/>
    <mergeCell ref="F177:H177"/>
    <mergeCell ref="I177:K177"/>
    <mergeCell ref="B178:E178"/>
    <mergeCell ref="F178:H178"/>
    <mergeCell ref="I178:K178"/>
    <mergeCell ref="B175:E175"/>
    <mergeCell ref="F175:H175"/>
    <mergeCell ref="I175:K175"/>
    <mergeCell ref="B176:E176"/>
    <mergeCell ref="F176:H176"/>
    <mergeCell ref="I176:K176"/>
    <mergeCell ref="B184:D184"/>
    <mergeCell ref="F184:G184"/>
    <mergeCell ref="B185:D185"/>
    <mergeCell ref="F185:G185"/>
    <mergeCell ref="B186:D186"/>
    <mergeCell ref="F186:G186"/>
    <mergeCell ref="B179:E179"/>
    <mergeCell ref="F179:H179"/>
    <mergeCell ref="I179:K179"/>
    <mergeCell ref="C181:J181"/>
    <mergeCell ref="C182:J182"/>
    <mergeCell ref="B183:K183"/>
    <mergeCell ref="J185:K185"/>
    <mergeCell ref="B193:D193"/>
    <mergeCell ref="F193:G193"/>
    <mergeCell ref="B194:D194"/>
    <mergeCell ref="F194:G194"/>
    <mergeCell ref="B191:D191"/>
    <mergeCell ref="F191:G191"/>
    <mergeCell ref="B192:D192"/>
    <mergeCell ref="F192:G192"/>
    <mergeCell ref="B187:D187"/>
    <mergeCell ref="F187:G187"/>
    <mergeCell ref="B189:D189"/>
    <mergeCell ref="F189:G189"/>
    <mergeCell ref="B190:D190"/>
    <mergeCell ref="F190:G190"/>
    <mergeCell ref="B198:D198"/>
    <mergeCell ref="F198:G198"/>
    <mergeCell ref="B199:D199"/>
    <mergeCell ref="F199:G199"/>
    <mergeCell ref="J199:K199"/>
    <mergeCell ref="B200:K200"/>
    <mergeCell ref="B195:K195"/>
    <mergeCell ref="B196:D196"/>
    <mergeCell ref="F196:G196"/>
    <mergeCell ref="J196:K196"/>
    <mergeCell ref="B197:D197"/>
    <mergeCell ref="F197:G197"/>
    <mergeCell ref="J197:K197"/>
    <mergeCell ref="B204:E204"/>
    <mergeCell ref="F204:H204"/>
    <mergeCell ref="B205:E205"/>
    <mergeCell ref="F205:H205"/>
    <mergeCell ref="I205:K205"/>
    <mergeCell ref="B206:E206"/>
    <mergeCell ref="F206:H206"/>
    <mergeCell ref="I206:K206"/>
    <mergeCell ref="B201:K201"/>
    <mergeCell ref="B202:E202"/>
    <mergeCell ref="F202:H202"/>
    <mergeCell ref="I202:K202"/>
    <mergeCell ref="B203:E203"/>
    <mergeCell ref="F203:H203"/>
    <mergeCell ref="I203:K203"/>
    <mergeCell ref="B209:E209"/>
    <mergeCell ref="F209:H209"/>
    <mergeCell ref="I209:K209"/>
    <mergeCell ref="B210:E210"/>
    <mergeCell ref="F210:H210"/>
    <mergeCell ref="I210:K210"/>
    <mergeCell ref="B207:E207"/>
    <mergeCell ref="F207:H207"/>
    <mergeCell ref="I207:K207"/>
    <mergeCell ref="B208:E208"/>
    <mergeCell ref="F208:H208"/>
    <mergeCell ref="I208:K208"/>
    <mergeCell ref="B217:D217"/>
    <mergeCell ref="F217:G217"/>
    <mergeCell ref="B218:D218"/>
    <mergeCell ref="B219:D219"/>
    <mergeCell ref="F219:G219"/>
    <mergeCell ref="B211:E211"/>
    <mergeCell ref="F211:H211"/>
    <mergeCell ref="I211:K211"/>
    <mergeCell ref="C214:J214"/>
    <mergeCell ref="C215:J215"/>
    <mergeCell ref="B216:K216"/>
    <mergeCell ref="B226:D226"/>
    <mergeCell ref="F226:G226"/>
    <mergeCell ref="B227:D227"/>
    <mergeCell ref="F227:G227"/>
    <mergeCell ref="B224:D224"/>
    <mergeCell ref="F224:G224"/>
    <mergeCell ref="B225:D225"/>
    <mergeCell ref="F225:G225"/>
    <mergeCell ref="B220:D220"/>
    <mergeCell ref="F220:G220"/>
    <mergeCell ref="B221:K221"/>
    <mergeCell ref="B222:D222"/>
    <mergeCell ref="B223:D223"/>
    <mergeCell ref="F223:G223"/>
    <mergeCell ref="J223:K223"/>
    <mergeCell ref="B232:D232"/>
    <mergeCell ref="F232:G232"/>
    <mergeCell ref="J232:K232"/>
    <mergeCell ref="B233:K233"/>
    <mergeCell ref="B234:K234"/>
    <mergeCell ref="B235:E235"/>
    <mergeCell ref="F235:H235"/>
    <mergeCell ref="I235:K235"/>
    <mergeCell ref="B228:K228"/>
    <mergeCell ref="B229:D229"/>
    <mergeCell ref="B230:D230"/>
    <mergeCell ref="F230:G230"/>
    <mergeCell ref="J230:K230"/>
    <mergeCell ref="B231:D231"/>
    <mergeCell ref="F231:G231"/>
    <mergeCell ref="J231:K231"/>
    <mergeCell ref="B239:E239"/>
    <mergeCell ref="F239:H239"/>
    <mergeCell ref="I239:K239"/>
    <mergeCell ref="B240:E240"/>
    <mergeCell ref="F240:H240"/>
    <mergeCell ref="I240:K240"/>
    <mergeCell ref="B236:E236"/>
    <mergeCell ref="F236:H236"/>
    <mergeCell ref="B237:E237"/>
    <mergeCell ref="F237:H237"/>
    <mergeCell ref="I237:K237"/>
    <mergeCell ref="B238:E238"/>
    <mergeCell ref="F238:H238"/>
    <mergeCell ref="I238:K238"/>
    <mergeCell ref="B243:E243"/>
    <mergeCell ref="F243:H243"/>
    <mergeCell ref="I243:K243"/>
    <mergeCell ref="B244:E244"/>
    <mergeCell ref="F244:H244"/>
    <mergeCell ref="I244:K244"/>
    <mergeCell ref="B241:E241"/>
    <mergeCell ref="F241:H241"/>
    <mergeCell ref="I241:K241"/>
    <mergeCell ref="B242:E242"/>
    <mergeCell ref="F242:H242"/>
    <mergeCell ref="I242:K242"/>
    <mergeCell ref="B251:D251"/>
    <mergeCell ref="F251:G251"/>
    <mergeCell ref="B252:D252"/>
    <mergeCell ref="F252:G252"/>
    <mergeCell ref="C247:J247"/>
    <mergeCell ref="C248:J248"/>
    <mergeCell ref="B249:K249"/>
    <mergeCell ref="B250:D250"/>
    <mergeCell ref="F250:G250"/>
    <mergeCell ref="J250:K250"/>
    <mergeCell ref="J252:K252"/>
    <mergeCell ref="J251:K251"/>
    <mergeCell ref="B256:D256"/>
    <mergeCell ref="F256:G256"/>
    <mergeCell ref="B257:D257"/>
    <mergeCell ref="F257:G257"/>
    <mergeCell ref="B253:D253"/>
    <mergeCell ref="F253:G253"/>
    <mergeCell ref="J253:K253"/>
    <mergeCell ref="B254:K254"/>
    <mergeCell ref="B255:D255"/>
    <mergeCell ref="F255:G255"/>
    <mergeCell ref="J255:K255"/>
    <mergeCell ref="J257:K257"/>
    <mergeCell ref="J256:K256"/>
    <mergeCell ref="B260:D260"/>
    <mergeCell ref="F260:G260"/>
    <mergeCell ref="J260:K260"/>
    <mergeCell ref="B261:K261"/>
    <mergeCell ref="B262:D262"/>
    <mergeCell ref="F262:G262"/>
    <mergeCell ref="J262:K262"/>
    <mergeCell ref="B258:D258"/>
    <mergeCell ref="F258:G258"/>
    <mergeCell ref="B259:D259"/>
    <mergeCell ref="F259:G259"/>
    <mergeCell ref="J259:K259"/>
    <mergeCell ref="J258:K258"/>
    <mergeCell ref="B265:D265"/>
    <mergeCell ref="F265:G265"/>
    <mergeCell ref="J265:K265"/>
    <mergeCell ref="B266:K266"/>
    <mergeCell ref="B267:K267"/>
    <mergeCell ref="B268:E268"/>
    <mergeCell ref="F268:H268"/>
    <mergeCell ref="I268:K268"/>
    <mergeCell ref="B263:D263"/>
    <mergeCell ref="F263:G263"/>
    <mergeCell ref="B264:D264"/>
    <mergeCell ref="F264:G264"/>
    <mergeCell ref="J264:K264"/>
    <mergeCell ref="J263:K263"/>
    <mergeCell ref="B271:E271"/>
    <mergeCell ref="F271:H271"/>
    <mergeCell ref="I271:K271"/>
    <mergeCell ref="B272:E272"/>
    <mergeCell ref="F272:H272"/>
    <mergeCell ref="I272:K272"/>
    <mergeCell ref="B269:E269"/>
    <mergeCell ref="F269:H269"/>
    <mergeCell ref="I269:K269"/>
    <mergeCell ref="B270:E270"/>
    <mergeCell ref="F270:H270"/>
    <mergeCell ref="I270:K270"/>
    <mergeCell ref="B275:E275"/>
    <mergeCell ref="F275:H275"/>
    <mergeCell ref="I275:K275"/>
    <mergeCell ref="B276:E276"/>
    <mergeCell ref="F276:H276"/>
    <mergeCell ref="I276:K276"/>
    <mergeCell ref="B273:E273"/>
    <mergeCell ref="F273:H273"/>
    <mergeCell ref="I273:K273"/>
    <mergeCell ref="B274:E274"/>
    <mergeCell ref="F274:H274"/>
    <mergeCell ref="I274:K274"/>
    <mergeCell ref="B285:D285"/>
    <mergeCell ref="F285:G285"/>
    <mergeCell ref="B286:D286"/>
    <mergeCell ref="F286:G286"/>
    <mergeCell ref="B283:D283"/>
    <mergeCell ref="F283:G283"/>
    <mergeCell ref="B284:D284"/>
    <mergeCell ref="F284:G284"/>
    <mergeCell ref="B277:E277"/>
    <mergeCell ref="F277:H277"/>
    <mergeCell ref="C280:J280"/>
    <mergeCell ref="C281:J281"/>
    <mergeCell ref="B282:K282"/>
    <mergeCell ref="J284:K284"/>
    <mergeCell ref="J283:K283"/>
    <mergeCell ref="J286:K286"/>
    <mergeCell ref="J285:K285"/>
    <mergeCell ref="I277:K277"/>
    <mergeCell ref="B290:D290"/>
    <mergeCell ref="F290:G290"/>
    <mergeCell ref="B291:D291"/>
    <mergeCell ref="F291:G291"/>
    <mergeCell ref="B287:K287"/>
    <mergeCell ref="B288:D288"/>
    <mergeCell ref="F288:G288"/>
    <mergeCell ref="J288:K288"/>
    <mergeCell ref="B289:D289"/>
    <mergeCell ref="F289:G289"/>
    <mergeCell ref="J289:K289"/>
    <mergeCell ref="J291:K291"/>
    <mergeCell ref="J290:K290"/>
    <mergeCell ref="B294:D294"/>
    <mergeCell ref="F294:G294"/>
    <mergeCell ref="J294:K294"/>
    <mergeCell ref="B295:K295"/>
    <mergeCell ref="B296:D296"/>
    <mergeCell ref="F296:G296"/>
    <mergeCell ref="J296:K296"/>
    <mergeCell ref="B292:D292"/>
    <mergeCell ref="F292:G292"/>
    <mergeCell ref="B293:D293"/>
    <mergeCell ref="F293:G293"/>
    <mergeCell ref="J293:K293"/>
    <mergeCell ref="J292:K292"/>
    <mergeCell ref="B299:D299"/>
    <mergeCell ref="F299:G299"/>
    <mergeCell ref="J299:K299"/>
    <mergeCell ref="B300:K300"/>
    <mergeCell ref="B301:K301"/>
    <mergeCell ref="B302:E302"/>
    <mergeCell ref="F302:H302"/>
    <mergeCell ref="I302:K302"/>
    <mergeCell ref="B297:D297"/>
    <mergeCell ref="F297:G297"/>
    <mergeCell ref="B298:D298"/>
    <mergeCell ref="F298:G298"/>
    <mergeCell ref="J298:K298"/>
    <mergeCell ref="J297:K297"/>
    <mergeCell ref="B305:E305"/>
    <mergeCell ref="F305:H305"/>
    <mergeCell ref="I305:K305"/>
    <mergeCell ref="B306:E306"/>
    <mergeCell ref="F306:H306"/>
    <mergeCell ref="I306:K306"/>
    <mergeCell ref="B303:E303"/>
    <mergeCell ref="F303:H303"/>
    <mergeCell ref="I303:K303"/>
    <mergeCell ref="B304:E304"/>
    <mergeCell ref="F304:H304"/>
    <mergeCell ref="I304:K304"/>
    <mergeCell ref="B309:E309"/>
    <mergeCell ref="F309:H309"/>
    <mergeCell ref="I309:K309"/>
    <mergeCell ref="B310:E310"/>
    <mergeCell ref="F310:H310"/>
    <mergeCell ref="I310:K310"/>
    <mergeCell ref="B307:E307"/>
    <mergeCell ref="F307:H307"/>
    <mergeCell ref="I307:K307"/>
    <mergeCell ref="B308:E308"/>
    <mergeCell ref="F308:H308"/>
    <mergeCell ref="I308:K308"/>
    <mergeCell ref="B319:D319"/>
    <mergeCell ref="F319:G319"/>
    <mergeCell ref="B320:D320"/>
    <mergeCell ref="F320:G320"/>
    <mergeCell ref="B317:D317"/>
    <mergeCell ref="F317:G317"/>
    <mergeCell ref="B318:D318"/>
    <mergeCell ref="F318:G318"/>
    <mergeCell ref="B311:E311"/>
    <mergeCell ref="F311:H311"/>
    <mergeCell ref="C314:J314"/>
    <mergeCell ref="C315:J315"/>
    <mergeCell ref="B316:K316"/>
    <mergeCell ref="J318:K318"/>
    <mergeCell ref="J317:K317"/>
    <mergeCell ref="J320:K320"/>
    <mergeCell ref="J319:K319"/>
    <mergeCell ref="I311:K311"/>
    <mergeCell ref="B324:D324"/>
    <mergeCell ref="F324:G324"/>
    <mergeCell ref="B325:D325"/>
    <mergeCell ref="F325:G325"/>
    <mergeCell ref="B321:K321"/>
    <mergeCell ref="B322:D322"/>
    <mergeCell ref="F322:G322"/>
    <mergeCell ref="J322:K322"/>
    <mergeCell ref="B323:D323"/>
    <mergeCell ref="F323:G323"/>
    <mergeCell ref="J323:K323"/>
    <mergeCell ref="J324:K324"/>
    <mergeCell ref="F330:G330"/>
    <mergeCell ref="J330:K330"/>
    <mergeCell ref="B331:D331"/>
    <mergeCell ref="F331:G331"/>
    <mergeCell ref="J331:K331"/>
    <mergeCell ref="B326:D326"/>
    <mergeCell ref="F326:G326"/>
    <mergeCell ref="B328:D328"/>
    <mergeCell ref="F328:G328"/>
    <mergeCell ref="B340:E340"/>
    <mergeCell ref="F340:H340"/>
    <mergeCell ref="I340:K340"/>
    <mergeCell ref="B341:E341"/>
    <mergeCell ref="F341:H341"/>
    <mergeCell ref="I341:K341"/>
    <mergeCell ref="B338:E338"/>
    <mergeCell ref="F338:H338"/>
    <mergeCell ref="I338:K338"/>
    <mergeCell ref="B339:E339"/>
    <mergeCell ref="F339:H339"/>
    <mergeCell ref="I339:K339"/>
    <mergeCell ref="B344:E344"/>
    <mergeCell ref="F344:H344"/>
    <mergeCell ref="I344:K344"/>
    <mergeCell ref="B345:E345"/>
    <mergeCell ref="F345:H345"/>
    <mergeCell ref="I345:K345"/>
    <mergeCell ref="B342:E342"/>
    <mergeCell ref="F342:H342"/>
    <mergeCell ref="I342:K342"/>
    <mergeCell ref="B343:E343"/>
    <mergeCell ref="F343:H343"/>
    <mergeCell ref="I343:K343"/>
    <mergeCell ref="B352:D352"/>
    <mergeCell ref="F352:G352"/>
    <mergeCell ref="B353:D353"/>
    <mergeCell ref="F353:G353"/>
    <mergeCell ref="C348:J348"/>
    <mergeCell ref="C349:J349"/>
    <mergeCell ref="B350:K350"/>
    <mergeCell ref="B351:D351"/>
    <mergeCell ref="F351:G351"/>
    <mergeCell ref="J351:K351"/>
    <mergeCell ref="J353:K353"/>
    <mergeCell ref="J352:K352"/>
    <mergeCell ref="F357:G357"/>
    <mergeCell ref="B358:D358"/>
    <mergeCell ref="F358:G358"/>
    <mergeCell ref="B354:D354"/>
    <mergeCell ref="F354:G354"/>
    <mergeCell ref="J354:K354"/>
    <mergeCell ref="B355:K355"/>
    <mergeCell ref="B356:D356"/>
    <mergeCell ref="F356:G356"/>
    <mergeCell ref="J356:K356"/>
    <mergeCell ref="B361:D361"/>
    <mergeCell ref="F361:G361"/>
    <mergeCell ref="B362:D362"/>
    <mergeCell ref="F362:G362"/>
    <mergeCell ref="B359:D359"/>
    <mergeCell ref="F359:G359"/>
    <mergeCell ref="B360:D360"/>
    <mergeCell ref="F360:G360"/>
    <mergeCell ref="J362:K362"/>
    <mergeCell ref="J361:K361"/>
    <mergeCell ref="B371:E371"/>
    <mergeCell ref="F371:H371"/>
    <mergeCell ref="I371:K371"/>
    <mergeCell ref="B372:K372"/>
    <mergeCell ref="F379:J379"/>
    <mergeCell ref="F380:J380"/>
    <mergeCell ref="B369:E369"/>
    <mergeCell ref="F369:H369"/>
    <mergeCell ref="I369:K369"/>
    <mergeCell ref="B370:E370"/>
    <mergeCell ref="F370:H370"/>
    <mergeCell ref="I370:K370"/>
    <mergeCell ref="B366:K366"/>
    <mergeCell ref="B367:E367"/>
    <mergeCell ref="F367:H367"/>
    <mergeCell ref="I367:K367"/>
    <mergeCell ref="B368:E368"/>
    <mergeCell ref="F368:H368"/>
    <mergeCell ref="I368:K368"/>
    <mergeCell ref="B363:K363"/>
    <mergeCell ref="B364:D364"/>
    <mergeCell ref="F364:G364"/>
    <mergeCell ref="J364:K364"/>
    <mergeCell ref="B365:D365"/>
    <mergeCell ref="F365:G365"/>
    <mergeCell ref="J365:K365"/>
    <mergeCell ref="J333:K333"/>
    <mergeCell ref="J332:K332"/>
    <mergeCell ref="J328:K328"/>
    <mergeCell ref="J325:K325"/>
    <mergeCell ref="J358:K358"/>
    <mergeCell ref="J357:K357"/>
    <mergeCell ref="J360:K360"/>
    <mergeCell ref="J359:K359"/>
    <mergeCell ref="B334:K334"/>
    <mergeCell ref="B335:K335"/>
    <mergeCell ref="B336:E336"/>
    <mergeCell ref="F336:H336"/>
    <mergeCell ref="I336:K336"/>
    <mergeCell ref="B337:E337"/>
    <mergeCell ref="F337:H337"/>
    <mergeCell ref="I337:K337"/>
    <mergeCell ref="B332:D332"/>
    <mergeCell ref="F332:G332"/>
    <mergeCell ref="B333:D333"/>
    <mergeCell ref="F333:G333"/>
    <mergeCell ref="B329:K329"/>
    <mergeCell ref="B330:D330"/>
    <mergeCell ref="J326:K326"/>
    <mergeCell ref="B357:D357"/>
    <mergeCell ref="J190:K190"/>
    <mergeCell ref="J192:K192"/>
    <mergeCell ref="J191:K191"/>
    <mergeCell ref="J194:K194"/>
    <mergeCell ref="J193:K193"/>
    <mergeCell ref="J186:K186"/>
    <mergeCell ref="J225:K225"/>
    <mergeCell ref="J224:K224"/>
    <mergeCell ref="J227:K227"/>
    <mergeCell ref="J226:K226"/>
    <mergeCell ref="J219:K219"/>
    <mergeCell ref="J217:K217"/>
    <mergeCell ref="J220:K220"/>
    <mergeCell ref="J187:K187"/>
    <mergeCell ref="J118:K118"/>
    <mergeCell ref="J117:K117"/>
    <mergeCell ref="J120:K120"/>
    <mergeCell ref="J119:K119"/>
    <mergeCell ref="J152:K152"/>
    <mergeCell ref="J151:K151"/>
    <mergeCell ref="J86:K86"/>
    <mergeCell ref="J85:K85"/>
    <mergeCell ref="J66:K66"/>
    <mergeCell ref="J98:K98"/>
    <mergeCell ref="J97:K97"/>
    <mergeCell ref="J91:K91"/>
    <mergeCell ref="J90:K90"/>
    <mergeCell ref="J93:K93"/>
    <mergeCell ref="J92:K92"/>
    <mergeCell ref="J87:K87"/>
    <mergeCell ref="B67:K67"/>
    <mergeCell ref="B68:K68"/>
    <mergeCell ref="B69:E69"/>
    <mergeCell ref="F69:H69"/>
    <mergeCell ref="I69:K69"/>
    <mergeCell ref="B70:E70"/>
    <mergeCell ref="F70:H70"/>
    <mergeCell ref="I70:K70"/>
    <mergeCell ref="J33:K33"/>
    <mergeCell ref="J32:K32"/>
    <mergeCell ref="J34:K34"/>
    <mergeCell ref="I28:J28"/>
    <mergeCell ref="J52:K52"/>
    <mergeCell ref="J51:K51"/>
    <mergeCell ref="J54:K54"/>
    <mergeCell ref="J53:K53"/>
    <mergeCell ref="J36:K36"/>
    <mergeCell ref="J38:K38"/>
    <mergeCell ref="J37:K37"/>
  </mergeCells>
  <printOptions horizontalCentered="1"/>
  <pageMargins left="0.51181102362204722" right="0.51181102362204722" top="0.78740157480314965" bottom="0.78740157480314965" header="0.31496062992125984" footer="0.31496062992125984"/>
  <pageSetup paperSize="9" scale="94" fitToHeight="0" orientation="portrait" r:id="rId1"/>
  <headerFooter>
    <oddHeader>Página &amp;P de &amp;N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1"/>
  <sheetViews>
    <sheetView view="pageBreakPreview" zoomScale="75" zoomScaleNormal="100" zoomScaleSheetLayoutView="75" workbookViewId="0">
      <selection activeCell="A4" sqref="A4:G4"/>
    </sheetView>
  </sheetViews>
  <sheetFormatPr defaultColWidth="9.140625" defaultRowHeight="12.75" x14ac:dyDescent="0.2"/>
  <cols>
    <col min="1" max="1" width="102.28515625" style="1" customWidth="1"/>
    <col min="2" max="7" width="0" style="1" hidden="1" customWidth="1"/>
    <col min="8" max="16384" width="9.140625" style="1"/>
  </cols>
  <sheetData>
    <row r="1" spans="1:7" ht="15.75" customHeight="1" x14ac:dyDescent="0.2">
      <c r="A1" s="590" t="s">
        <v>86</v>
      </c>
      <c r="B1" s="590"/>
      <c r="C1" s="590"/>
      <c r="D1" s="590"/>
      <c r="E1" s="590"/>
      <c r="F1" s="590"/>
      <c r="G1" s="590"/>
    </row>
    <row r="2" spans="1:7" ht="15.75" customHeight="1" x14ac:dyDescent="0.2">
      <c r="A2" s="590"/>
      <c r="B2" s="590"/>
      <c r="C2" s="590"/>
      <c r="D2" s="590"/>
      <c r="E2" s="590"/>
      <c r="F2" s="590"/>
      <c r="G2" s="590"/>
    </row>
    <row r="3" spans="1:7" ht="21.6" customHeight="1" x14ac:dyDescent="0.2">
      <c r="A3" s="592" t="s">
        <v>17</v>
      </c>
      <c r="B3" s="592"/>
      <c r="C3" s="592"/>
      <c r="D3" s="592"/>
      <c r="E3" s="592"/>
      <c r="F3" s="592"/>
      <c r="G3" s="592"/>
    </row>
    <row r="4" spans="1:7" s="2" customFormat="1" ht="30" customHeight="1" x14ac:dyDescent="0.2">
      <c r="A4" s="593"/>
      <c r="B4" s="593"/>
      <c r="C4" s="593"/>
      <c r="D4" s="593"/>
      <c r="E4" s="593"/>
      <c r="F4" s="593"/>
      <c r="G4" s="593"/>
    </row>
    <row r="5" spans="1:7" ht="25.15" customHeight="1" x14ac:dyDescent="0.2">
      <c r="A5" s="590" t="s">
        <v>30</v>
      </c>
      <c r="B5" s="590"/>
      <c r="C5" s="590"/>
      <c r="D5" s="590"/>
      <c r="E5" s="590"/>
      <c r="F5" s="590"/>
      <c r="G5" s="590"/>
    </row>
    <row r="6" spans="1:7" x14ac:dyDescent="0.2">
      <c r="A6" s="591"/>
      <c r="B6" s="591"/>
      <c r="C6" s="591"/>
      <c r="D6" s="591"/>
      <c r="E6" s="591"/>
      <c r="F6" s="591"/>
      <c r="G6" s="591"/>
    </row>
    <row r="7" spans="1:7" ht="27" customHeight="1" x14ac:dyDescent="0.2">
      <c r="A7" s="77" t="str">
        <f>PLANILHA!B4</f>
        <v xml:space="preserve"> PROJETO PARA PAVIMENTAÇÃO EM PAV'S E DRENAGEM NA ESTRADA QUE LIGA RICHMOND A SÃO CARLOS</v>
      </c>
      <c r="B7" s="35"/>
      <c r="C7" s="35"/>
      <c r="D7" s="35"/>
      <c r="E7" s="35"/>
      <c r="F7" s="35"/>
      <c r="G7" s="35"/>
    </row>
    <row r="8" spans="1:7" x14ac:dyDescent="0.2">
      <c r="A8" s="77" t="str">
        <f>PLANILHA!B5</f>
        <v>RICHMOND - VARGEM ALTA - ES.</v>
      </c>
      <c r="B8" s="35"/>
      <c r="C8" s="35"/>
      <c r="D8" s="35"/>
      <c r="E8" s="35"/>
      <c r="F8" s="35"/>
      <c r="G8" s="35"/>
    </row>
    <row r="9" spans="1:7" x14ac:dyDescent="0.2">
      <c r="A9" s="35"/>
      <c r="B9" s="35"/>
      <c r="C9" s="35"/>
      <c r="D9" s="35"/>
      <c r="E9" s="35"/>
      <c r="F9" s="35"/>
      <c r="G9" s="35"/>
    </row>
    <row r="10" spans="1:7" s="5" customFormat="1" x14ac:dyDescent="0.2">
      <c r="A10" s="25" t="s">
        <v>23</v>
      </c>
      <c r="B10" s="31"/>
      <c r="C10" s="32"/>
      <c r="D10" s="32"/>
      <c r="E10" s="32"/>
      <c r="F10" s="32"/>
      <c r="G10" s="32"/>
    </row>
    <row r="11" spans="1:7" s="5" customFormat="1" ht="10.15" customHeight="1" x14ac:dyDescent="0.2">
      <c r="A11" s="25"/>
      <c r="B11" s="31"/>
      <c r="C11" s="32"/>
      <c r="D11" s="32"/>
      <c r="E11" s="32"/>
      <c r="F11" s="32"/>
      <c r="G11" s="32"/>
    </row>
    <row r="12" spans="1:7" s="5" customFormat="1" ht="36" x14ac:dyDescent="0.2">
      <c r="A12" s="26" t="s">
        <v>262</v>
      </c>
      <c r="B12" s="23"/>
      <c r="C12" s="16"/>
      <c r="D12" s="16"/>
      <c r="E12" s="16"/>
      <c r="F12" s="16"/>
      <c r="G12" s="16"/>
    </row>
    <row r="13" spans="1:7" s="5" customFormat="1" ht="10.15" customHeight="1" x14ac:dyDescent="0.2">
      <c r="A13" s="26"/>
      <c r="B13" s="23"/>
      <c r="C13" s="16"/>
      <c r="D13" s="16"/>
      <c r="E13" s="16"/>
      <c r="F13" s="16"/>
      <c r="G13" s="16"/>
    </row>
    <row r="14" spans="1:7" s="5" customFormat="1" x14ac:dyDescent="0.2">
      <c r="A14" s="26" t="s">
        <v>226</v>
      </c>
      <c r="B14" s="23"/>
      <c r="C14" s="16"/>
      <c r="D14" s="16"/>
      <c r="E14" s="16"/>
      <c r="F14" s="16"/>
      <c r="G14" s="16"/>
    </row>
    <row r="15" spans="1:7" s="5" customFormat="1" ht="10.15" customHeight="1" x14ac:dyDescent="0.2">
      <c r="A15" s="26"/>
      <c r="B15" s="23"/>
      <c r="C15" s="16"/>
      <c r="D15" s="16"/>
      <c r="E15" s="16"/>
      <c r="F15" s="16"/>
      <c r="G15" s="16"/>
    </row>
    <row r="16" spans="1:7" s="5" customFormat="1" ht="10.15" customHeight="1" x14ac:dyDescent="0.2">
      <c r="A16" s="26"/>
      <c r="B16" s="23"/>
      <c r="C16" s="16"/>
      <c r="D16" s="16"/>
      <c r="E16" s="16"/>
      <c r="F16" s="16"/>
      <c r="G16" s="16"/>
    </row>
    <row r="17" spans="1:7" s="5" customFormat="1" x14ac:dyDescent="0.2">
      <c r="A17" s="21" t="s">
        <v>25</v>
      </c>
      <c r="B17" s="23"/>
      <c r="C17" s="16"/>
      <c r="D17" s="16"/>
      <c r="E17" s="16"/>
      <c r="F17" s="16"/>
      <c r="G17" s="16"/>
    </row>
    <row r="18" spans="1:7" s="5" customFormat="1" x14ac:dyDescent="0.2">
      <c r="A18" s="21"/>
      <c r="B18" s="23"/>
      <c r="C18" s="16"/>
      <c r="D18" s="16"/>
      <c r="E18" s="16"/>
      <c r="F18" s="16"/>
      <c r="G18" s="16"/>
    </row>
    <row r="19" spans="1:7" s="5" customFormat="1" ht="36" x14ac:dyDescent="0.2">
      <c r="A19" s="26" t="s">
        <v>31</v>
      </c>
      <c r="B19" s="23"/>
      <c r="C19" s="16"/>
      <c r="D19" s="16"/>
      <c r="E19" s="16"/>
      <c r="F19" s="16"/>
      <c r="G19" s="16"/>
    </row>
    <row r="20" spans="1:7" s="5" customFormat="1" ht="10.15" customHeight="1" x14ac:dyDescent="0.2">
      <c r="A20" s="26"/>
      <c r="B20" s="23"/>
      <c r="C20" s="16"/>
      <c r="D20" s="16"/>
      <c r="E20" s="16"/>
      <c r="F20" s="16"/>
      <c r="G20" s="16"/>
    </row>
    <row r="21" spans="1:7" s="5" customFormat="1" x14ac:dyDescent="0.2">
      <c r="A21" s="26" t="s">
        <v>225</v>
      </c>
      <c r="B21" s="23"/>
      <c r="C21" s="16"/>
      <c r="D21" s="16"/>
      <c r="E21" s="16"/>
      <c r="F21" s="16"/>
      <c r="G21" s="16"/>
    </row>
    <row r="22" spans="1:7" s="5" customFormat="1" ht="10.15" customHeight="1" x14ac:dyDescent="0.2">
      <c r="A22" s="26"/>
      <c r="B22" s="23"/>
      <c r="C22" s="16"/>
      <c r="D22" s="16"/>
      <c r="E22" s="16"/>
      <c r="F22" s="16"/>
      <c r="G22" s="16"/>
    </row>
    <row r="23" spans="1:7" s="5" customFormat="1" ht="10.15" customHeight="1" x14ac:dyDescent="0.2">
      <c r="A23" s="26"/>
      <c r="B23" s="23"/>
      <c r="C23" s="16"/>
      <c r="D23" s="16"/>
      <c r="E23" s="16"/>
      <c r="F23" s="16"/>
      <c r="G23" s="16"/>
    </row>
    <row r="24" spans="1:7" s="5" customFormat="1" ht="36" x14ac:dyDescent="0.2">
      <c r="A24" s="26" t="s">
        <v>89</v>
      </c>
      <c r="B24" s="23"/>
      <c r="C24" s="16"/>
      <c r="D24" s="16"/>
      <c r="E24" s="16"/>
      <c r="F24" s="16"/>
      <c r="G24" s="16"/>
    </row>
    <row r="25" spans="1:7" s="5" customFormat="1" ht="10.15" customHeight="1" x14ac:dyDescent="0.2">
      <c r="A25" s="26"/>
      <c r="B25" s="23"/>
      <c r="C25" s="16"/>
      <c r="D25" s="16"/>
      <c r="E25" s="16"/>
      <c r="F25" s="16"/>
      <c r="G25" s="16"/>
    </row>
    <row r="26" spans="1:7" s="5" customFormat="1" ht="10.15" customHeight="1" x14ac:dyDescent="0.2">
      <c r="A26" s="26" t="s">
        <v>90</v>
      </c>
      <c r="B26" s="23"/>
      <c r="C26" s="16"/>
      <c r="D26" s="16"/>
      <c r="E26" s="16"/>
      <c r="F26" s="16"/>
      <c r="G26" s="16"/>
    </row>
    <row r="27" spans="1:7" s="5" customFormat="1" ht="10.15" customHeight="1" x14ac:dyDescent="0.2">
      <c r="A27" s="26"/>
      <c r="B27" s="23"/>
      <c r="C27" s="16"/>
      <c r="D27" s="16"/>
      <c r="E27" s="16"/>
      <c r="F27" s="16"/>
      <c r="G27" s="16"/>
    </row>
    <row r="28" spans="1:7" s="5" customFormat="1" x14ac:dyDescent="0.2">
      <c r="A28" s="26" t="s">
        <v>35</v>
      </c>
      <c r="B28" s="23"/>
      <c r="C28" s="16"/>
      <c r="D28" s="16"/>
      <c r="E28" s="16"/>
      <c r="F28" s="16"/>
      <c r="G28" s="16"/>
    </row>
    <row r="29" spans="1:7" s="5" customFormat="1" x14ac:dyDescent="0.2">
      <c r="A29" s="27"/>
      <c r="B29" s="23"/>
      <c r="C29" s="16"/>
      <c r="D29" s="16"/>
      <c r="E29" s="16"/>
      <c r="F29" s="16"/>
      <c r="G29" s="16"/>
    </row>
    <row r="30" spans="1:7" s="5" customFormat="1" x14ac:dyDescent="0.2">
      <c r="A30" s="28" t="s">
        <v>0</v>
      </c>
      <c r="B30" s="23"/>
      <c r="C30" s="16"/>
      <c r="D30" s="16"/>
      <c r="E30" s="16"/>
      <c r="F30" s="16"/>
      <c r="G30" s="16"/>
    </row>
    <row r="31" spans="1:7" s="5" customFormat="1" ht="10.15" customHeight="1" x14ac:dyDescent="0.2">
      <c r="A31" s="28"/>
      <c r="B31" s="23"/>
      <c r="C31" s="16"/>
      <c r="D31" s="16"/>
      <c r="E31" s="16"/>
      <c r="F31" s="16"/>
      <c r="G31" s="16"/>
    </row>
    <row r="32" spans="1:7" s="5" customFormat="1" x14ac:dyDescent="0.2">
      <c r="A32" s="30" t="s">
        <v>85</v>
      </c>
      <c r="B32" s="23"/>
      <c r="C32" s="16"/>
      <c r="D32" s="16"/>
      <c r="E32" s="16"/>
      <c r="F32" s="16"/>
      <c r="G32" s="16"/>
    </row>
    <row r="33" spans="1:7" s="5" customFormat="1" ht="10.15" customHeight="1" x14ac:dyDescent="0.2">
      <c r="A33" s="30"/>
      <c r="B33" s="23"/>
      <c r="C33" s="16"/>
      <c r="D33" s="16"/>
      <c r="E33" s="16"/>
      <c r="F33" s="16"/>
      <c r="G33" s="16"/>
    </row>
    <row r="34" spans="1:7" s="5" customFormat="1" ht="24" x14ac:dyDescent="0.2">
      <c r="A34" s="29" t="s">
        <v>84</v>
      </c>
      <c r="B34" s="23"/>
      <c r="C34" s="16"/>
      <c r="D34" s="16"/>
      <c r="E34" s="16"/>
      <c r="F34" s="16"/>
      <c r="G34" s="16"/>
    </row>
    <row r="35" spans="1:7" s="5" customFormat="1" ht="10.15" customHeight="1" x14ac:dyDescent="0.2">
      <c r="A35" s="29"/>
      <c r="B35" s="23"/>
      <c r="C35" s="16"/>
      <c r="D35" s="16"/>
      <c r="E35" s="16"/>
      <c r="F35" s="16"/>
      <c r="G35" s="16"/>
    </row>
    <row r="36" spans="1:7" s="5" customFormat="1" ht="24" x14ac:dyDescent="0.2">
      <c r="A36" s="30" t="s">
        <v>93</v>
      </c>
      <c r="B36" s="24"/>
      <c r="C36" s="18"/>
      <c r="D36" s="18"/>
      <c r="E36" s="18"/>
      <c r="F36" s="18"/>
      <c r="G36" s="18"/>
    </row>
    <row r="37" spans="1:7" s="5" customFormat="1" ht="10.15" customHeight="1" x14ac:dyDescent="0.2">
      <c r="A37" s="30"/>
      <c r="B37" s="24"/>
      <c r="C37" s="18"/>
      <c r="D37" s="18"/>
      <c r="E37" s="18"/>
      <c r="F37" s="18"/>
      <c r="G37" s="18"/>
    </row>
    <row r="38" spans="1:7" s="5" customFormat="1" ht="10.15" customHeight="1" x14ac:dyDescent="0.2">
      <c r="A38" s="30" t="s">
        <v>92</v>
      </c>
      <c r="B38" s="24"/>
      <c r="C38" s="18"/>
      <c r="D38" s="18"/>
      <c r="E38" s="18"/>
      <c r="F38" s="18"/>
      <c r="G38" s="18"/>
    </row>
    <row r="39" spans="1:7" s="5" customFormat="1" ht="10.15" customHeight="1" x14ac:dyDescent="0.2">
      <c r="A39" s="30"/>
      <c r="B39" s="24"/>
      <c r="C39" s="18"/>
      <c r="D39" s="18"/>
      <c r="E39" s="18"/>
      <c r="F39" s="18"/>
      <c r="G39" s="18"/>
    </row>
    <row r="40" spans="1:7" s="5" customFormat="1" ht="15" customHeight="1" x14ac:dyDescent="0.2">
      <c r="A40" s="242" t="s">
        <v>209</v>
      </c>
      <c r="B40" s="24"/>
      <c r="C40" s="18"/>
      <c r="D40" s="18"/>
      <c r="E40" s="18"/>
      <c r="F40" s="18"/>
      <c r="G40" s="18"/>
    </row>
    <row r="41" spans="1:7" s="5" customFormat="1" ht="29.25" customHeight="1" x14ac:dyDescent="0.2">
      <c r="A41" s="30" t="s">
        <v>215</v>
      </c>
      <c r="B41" s="24"/>
      <c r="C41" s="18"/>
      <c r="D41" s="18"/>
      <c r="E41" s="18"/>
      <c r="F41" s="18"/>
      <c r="G41" s="18"/>
    </row>
    <row r="42" spans="1:7" s="5" customFormat="1" ht="20.25" customHeight="1" x14ac:dyDescent="0.2">
      <c r="A42" s="151" t="s">
        <v>144</v>
      </c>
      <c r="B42" s="24"/>
      <c r="C42" s="18"/>
      <c r="D42" s="18"/>
      <c r="E42" s="18"/>
      <c r="F42" s="18"/>
      <c r="G42" s="18"/>
    </row>
    <row r="43" spans="1:7" s="5" customFormat="1" ht="24" customHeight="1" x14ac:dyDescent="0.2">
      <c r="A43" s="152" t="s">
        <v>145</v>
      </c>
      <c r="B43" s="24"/>
      <c r="C43" s="18"/>
      <c r="D43" s="18"/>
      <c r="E43" s="18"/>
      <c r="F43" s="18"/>
      <c r="G43" s="18"/>
    </row>
    <row r="44" spans="1:7" s="5" customFormat="1" ht="42" customHeight="1" x14ac:dyDescent="0.2">
      <c r="A44" s="152" t="s">
        <v>146</v>
      </c>
      <c r="B44" s="24"/>
      <c r="C44" s="18"/>
      <c r="D44" s="18"/>
      <c r="E44" s="18"/>
      <c r="F44" s="18"/>
      <c r="G44" s="18"/>
    </row>
    <row r="45" spans="1:7" s="5" customFormat="1" ht="27.75" customHeight="1" x14ac:dyDescent="0.2">
      <c r="A45" s="152" t="s">
        <v>147</v>
      </c>
      <c r="B45" s="24"/>
      <c r="C45" s="18"/>
      <c r="D45" s="18"/>
      <c r="E45" s="18"/>
      <c r="F45" s="18"/>
      <c r="G45" s="18"/>
    </row>
    <row r="46" spans="1:7" s="5" customFormat="1" ht="30" customHeight="1" x14ac:dyDescent="0.2">
      <c r="A46" s="152" t="s">
        <v>148</v>
      </c>
      <c r="B46" s="24"/>
      <c r="C46" s="18"/>
      <c r="D46" s="18"/>
      <c r="E46" s="18"/>
      <c r="F46" s="18"/>
      <c r="G46" s="18"/>
    </row>
    <row r="47" spans="1:7" s="5" customFormat="1" ht="45" customHeight="1" x14ac:dyDescent="0.2">
      <c r="A47" s="152" t="s">
        <v>149</v>
      </c>
      <c r="B47" s="24"/>
      <c r="C47" s="18"/>
      <c r="D47" s="18"/>
      <c r="E47" s="18"/>
      <c r="F47" s="18"/>
      <c r="G47" s="18"/>
    </row>
    <row r="48" spans="1:7" s="5" customFormat="1" ht="21" customHeight="1" x14ac:dyDescent="0.2">
      <c r="A48" s="152" t="s">
        <v>150</v>
      </c>
      <c r="B48" s="24"/>
      <c r="C48" s="18"/>
      <c r="D48" s="18"/>
      <c r="E48" s="18"/>
      <c r="F48" s="18"/>
      <c r="G48" s="18"/>
    </row>
    <row r="49" spans="1:7" s="5" customFormat="1" ht="10.15" customHeight="1" x14ac:dyDescent="0.2">
      <c r="A49" s="152"/>
      <c r="B49" s="24"/>
      <c r="C49" s="18"/>
      <c r="D49" s="18"/>
      <c r="E49" s="18"/>
      <c r="F49" s="18"/>
      <c r="G49" s="18"/>
    </row>
    <row r="50" spans="1:7" s="5" customFormat="1" ht="10.15" customHeight="1" x14ac:dyDescent="0.2">
      <c r="A50" s="151" t="s">
        <v>151</v>
      </c>
      <c r="B50" s="24"/>
      <c r="C50" s="18"/>
      <c r="D50" s="18"/>
      <c r="E50" s="18"/>
      <c r="F50" s="18"/>
      <c r="G50" s="18"/>
    </row>
    <row r="51" spans="1:7" s="5" customFormat="1" ht="34.5" customHeight="1" x14ac:dyDescent="0.2">
      <c r="A51" s="152" t="s">
        <v>152</v>
      </c>
      <c r="B51" s="24"/>
      <c r="C51" s="18"/>
      <c r="D51" s="18"/>
      <c r="E51" s="18"/>
      <c r="F51" s="18"/>
      <c r="G51" s="18"/>
    </row>
    <row r="52" spans="1:7" s="5" customFormat="1" ht="10.15" customHeight="1" x14ac:dyDescent="0.2">
      <c r="A52" s="152"/>
      <c r="B52" s="24"/>
      <c r="C52" s="18"/>
      <c r="D52" s="18"/>
      <c r="E52" s="18"/>
      <c r="F52" s="18"/>
      <c r="G52" s="18"/>
    </row>
    <row r="53" spans="1:7" s="5" customFormat="1" ht="10.15" customHeight="1" x14ac:dyDescent="0.2">
      <c r="A53" s="153" t="s">
        <v>153</v>
      </c>
      <c r="B53" s="24"/>
      <c r="C53" s="18"/>
      <c r="D53" s="18"/>
      <c r="E53" s="18"/>
      <c r="F53" s="18"/>
      <c r="G53" s="18"/>
    </row>
    <row r="54" spans="1:7" s="5" customFormat="1" ht="32.25" customHeight="1" x14ac:dyDescent="0.2">
      <c r="A54" s="154" t="s">
        <v>154</v>
      </c>
      <c r="B54" s="24"/>
      <c r="C54" s="18"/>
      <c r="D54" s="18"/>
      <c r="E54" s="18"/>
      <c r="F54" s="18"/>
      <c r="G54" s="18"/>
    </row>
    <row r="55" spans="1:7" s="5" customFormat="1" ht="10.15" customHeight="1" x14ac:dyDescent="0.2">
      <c r="A55" s="30"/>
      <c r="B55" s="24"/>
      <c r="C55" s="18"/>
      <c r="D55" s="18"/>
      <c r="E55" s="18"/>
      <c r="F55" s="18"/>
      <c r="G55" s="18"/>
    </row>
    <row r="56" spans="1:7" s="5" customFormat="1" x14ac:dyDescent="0.2">
      <c r="A56" s="26" t="str">
        <f>PLANILHA!A39</f>
        <v>Vargem Alta - ES, 27 de agosto de 2021.</v>
      </c>
      <c r="B56" s="23"/>
      <c r="C56" s="16"/>
      <c r="D56" s="16"/>
      <c r="E56" s="16"/>
      <c r="F56" s="16"/>
      <c r="G56" s="16"/>
    </row>
    <row r="57" spans="1:7" s="5" customFormat="1" x14ac:dyDescent="0.2">
      <c r="A57" s="22"/>
      <c r="B57" s="19"/>
      <c r="C57" s="19"/>
      <c r="D57" s="19"/>
      <c r="E57" s="19"/>
      <c r="F57" s="19"/>
      <c r="G57" s="19"/>
    </row>
    <row r="58" spans="1:7" s="5" customFormat="1" ht="13.15" customHeight="1" x14ac:dyDescent="0.2">
      <c r="A58" s="22"/>
      <c r="B58" s="19"/>
      <c r="C58" s="19"/>
      <c r="D58" s="19"/>
      <c r="E58" s="19"/>
      <c r="F58" s="19"/>
      <c r="G58" s="19"/>
    </row>
    <row r="59" spans="1:7" s="5" customFormat="1" ht="13.15" customHeight="1" x14ac:dyDescent="0.2">
      <c r="A59" s="43" t="s">
        <v>36</v>
      </c>
      <c r="B59" s="19"/>
      <c r="C59" s="19"/>
      <c r="D59" s="19"/>
      <c r="E59" s="19"/>
      <c r="F59" s="19"/>
      <c r="G59" s="19"/>
    </row>
    <row r="60" spans="1:7" s="5" customFormat="1" ht="13.15" customHeight="1" x14ac:dyDescent="0.2">
      <c r="A60" s="43" t="s">
        <v>37</v>
      </c>
      <c r="B60" s="19"/>
      <c r="C60" s="19"/>
      <c r="D60" s="19"/>
      <c r="E60" s="19"/>
      <c r="F60" s="19"/>
      <c r="G60" s="19"/>
    </row>
    <row r="61" spans="1:7" s="5" customFormat="1" ht="13.15" customHeight="1" x14ac:dyDescent="0.2">
      <c r="A61" s="22"/>
      <c r="B61" s="19"/>
      <c r="C61" s="19"/>
      <c r="D61" s="19"/>
      <c r="E61" s="19"/>
      <c r="F61" s="19"/>
      <c r="G61" s="19"/>
    </row>
    <row r="62" spans="1:7" s="5" customFormat="1" ht="13.15" customHeight="1" x14ac:dyDescent="0.2">
      <c r="A62" s="22"/>
      <c r="B62" s="19"/>
      <c r="C62" s="19"/>
      <c r="D62" s="19"/>
      <c r="E62" s="19"/>
      <c r="F62" s="19"/>
      <c r="G62" s="19"/>
    </row>
    <row r="63" spans="1:7" s="5" customFormat="1" ht="13.15" customHeight="1" x14ac:dyDescent="0.2">
      <c r="A63" s="22"/>
      <c r="B63" s="19"/>
      <c r="C63" s="19"/>
      <c r="D63" s="19"/>
      <c r="E63" s="19"/>
      <c r="F63" s="19"/>
      <c r="G63" s="19"/>
    </row>
    <row r="64" spans="1:7" s="5" customFormat="1" x14ac:dyDescent="0.2">
      <c r="A64" s="22"/>
      <c r="B64" s="19"/>
      <c r="C64" s="19"/>
      <c r="D64" s="19"/>
      <c r="E64" s="19"/>
      <c r="F64" s="19"/>
      <c r="G64" s="19"/>
    </row>
    <row r="65" spans="1:7" s="5" customFormat="1" x14ac:dyDescent="0.2">
      <c r="A65" s="43"/>
      <c r="B65" s="19"/>
      <c r="C65" s="19"/>
      <c r="D65" s="19"/>
      <c r="E65" s="19"/>
      <c r="F65" s="19"/>
      <c r="G65" s="19"/>
    </row>
    <row r="66" spans="1:7" s="5" customFormat="1" x14ac:dyDescent="0.2">
      <c r="A66" s="43"/>
      <c r="B66" s="19"/>
      <c r="C66" s="19"/>
      <c r="D66" s="19"/>
      <c r="E66" s="19"/>
      <c r="F66" s="19"/>
      <c r="G66" s="19"/>
    </row>
    <row r="67" spans="1:7" s="5" customFormat="1" x14ac:dyDescent="0.2">
      <c r="A67" s="20"/>
      <c r="B67" s="19"/>
      <c r="C67" s="19"/>
      <c r="D67" s="19"/>
      <c r="E67" s="19"/>
      <c r="F67" s="19"/>
      <c r="G67" s="19"/>
    </row>
    <row r="68" spans="1:7" s="5" customFormat="1" ht="14.25" x14ac:dyDescent="0.2">
      <c r="A68" s="9"/>
    </row>
    <row r="69" spans="1:7" s="5" customFormat="1" ht="14.25" x14ac:dyDescent="0.2">
      <c r="A69" s="9"/>
    </row>
    <row r="70" spans="1:7" s="5" customFormat="1" ht="14.25" x14ac:dyDescent="0.2">
      <c r="A70" s="9"/>
    </row>
    <row r="71" spans="1:7" s="5" customFormat="1" ht="14.25" x14ac:dyDescent="0.2">
      <c r="A71" s="6"/>
    </row>
    <row r="72" spans="1:7" s="5" customFormat="1" ht="55.5" customHeight="1" x14ac:dyDescent="0.2">
      <c r="A72" s="6"/>
    </row>
    <row r="73" spans="1:7" s="5" customFormat="1" ht="14.25" x14ac:dyDescent="0.2">
      <c r="A73" s="6"/>
    </row>
    <row r="74" spans="1:7" s="5" customFormat="1" ht="14.25" x14ac:dyDescent="0.2">
      <c r="A74" s="6"/>
    </row>
    <row r="75" spans="1:7" s="5" customFormat="1" ht="14.25" x14ac:dyDescent="0.2">
      <c r="A75" s="6"/>
    </row>
    <row r="76" spans="1:7" s="5" customFormat="1" ht="14.25" x14ac:dyDescent="0.2">
      <c r="A76" s="6"/>
    </row>
    <row r="77" spans="1:7" s="5" customFormat="1" ht="14.25" x14ac:dyDescent="0.2">
      <c r="A77" s="6"/>
    </row>
    <row r="78" spans="1:7" s="5" customFormat="1" ht="14.25" x14ac:dyDescent="0.2">
      <c r="A78" s="6"/>
    </row>
    <row r="79" spans="1:7" s="5" customFormat="1" ht="15" x14ac:dyDescent="0.25">
      <c r="A79" s="4"/>
    </row>
    <row r="80" spans="1:7" s="5" customFormat="1" ht="14.25" x14ac:dyDescent="0.2">
      <c r="A80" s="6"/>
    </row>
    <row r="81" spans="1:7" ht="14.25" x14ac:dyDescent="0.2">
      <c r="A81" s="6"/>
      <c r="B81" s="5"/>
      <c r="C81" s="5"/>
      <c r="D81" s="5"/>
      <c r="E81" s="5"/>
      <c r="F81" s="5"/>
      <c r="G81" s="5"/>
    </row>
    <row r="82" spans="1:7" ht="14.25" x14ac:dyDescent="0.2">
      <c r="A82" s="6"/>
      <c r="B82" s="5"/>
      <c r="C82" s="5"/>
      <c r="D82" s="5"/>
      <c r="E82" s="5"/>
      <c r="F82" s="5"/>
      <c r="G82" s="5"/>
    </row>
    <row r="83" spans="1:7" ht="14.25" x14ac:dyDescent="0.2">
      <c r="A83" s="6"/>
      <c r="B83" s="5"/>
      <c r="C83" s="5"/>
      <c r="D83" s="5"/>
      <c r="E83" s="5"/>
      <c r="F83" s="5"/>
      <c r="G83" s="5"/>
    </row>
    <row r="84" spans="1:7" ht="14.25" x14ac:dyDescent="0.2">
      <c r="A84" s="9"/>
      <c r="B84" s="5"/>
      <c r="C84" s="5"/>
      <c r="D84" s="5"/>
      <c r="E84" s="5"/>
      <c r="F84" s="5"/>
      <c r="G84" s="5"/>
    </row>
    <row r="85" spans="1:7" ht="14.25" x14ac:dyDescent="0.2">
      <c r="A85" s="9"/>
      <c r="B85" s="5"/>
      <c r="C85" s="5"/>
      <c r="D85" s="5"/>
      <c r="E85" s="5"/>
      <c r="F85" s="5"/>
      <c r="G85" s="5"/>
    </row>
    <row r="86" spans="1:7" ht="15" x14ac:dyDescent="0.25">
      <c r="A86" s="10"/>
      <c r="B86" s="5"/>
      <c r="C86" s="5"/>
      <c r="D86" s="5"/>
      <c r="E86" s="5"/>
      <c r="F86" s="5"/>
      <c r="G86" s="5"/>
    </row>
    <row r="87" spans="1:7" ht="14.25" x14ac:dyDescent="0.2">
      <c r="A87" s="6"/>
      <c r="B87" s="5"/>
      <c r="C87" s="5"/>
      <c r="D87" s="5"/>
      <c r="E87" s="5"/>
      <c r="F87" s="5"/>
      <c r="G87" s="5"/>
    </row>
    <row r="88" spans="1:7" ht="15" x14ac:dyDescent="0.25">
      <c r="A88" s="4"/>
      <c r="B88" s="5"/>
      <c r="C88" s="5"/>
      <c r="D88" s="5"/>
      <c r="E88" s="5"/>
      <c r="F88" s="5"/>
      <c r="G88" s="5"/>
    </row>
    <row r="89" spans="1:7" ht="14.25" x14ac:dyDescent="0.2">
      <c r="A89" s="6"/>
      <c r="B89" s="5"/>
      <c r="C89" s="5"/>
      <c r="D89" s="5"/>
      <c r="E89" s="5"/>
      <c r="F89" s="5"/>
      <c r="G89" s="5"/>
    </row>
    <row r="90" spans="1:7" ht="14.25" x14ac:dyDescent="0.2">
      <c r="A90" s="6"/>
      <c r="B90" s="5"/>
      <c r="C90" s="5"/>
      <c r="D90" s="5"/>
      <c r="E90" s="5"/>
      <c r="F90" s="5"/>
      <c r="G90" s="5"/>
    </row>
    <row r="91" spans="1:7" ht="14.25" x14ac:dyDescent="0.2">
      <c r="A91" s="9"/>
      <c r="B91" s="5"/>
      <c r="C91" s="5"/>
      <c r="D91" s="5"/>
      <c r="E91" s="5"/>
      <c r="F91" s="5"/>
      <c r="G91" s="5"/>
    </row>
    <row r="92" spans="1:7" ht="14.25" x14ac:dyDescent="0.2">
      <c r="A92" s="9"/>
      <c r="B92" s="5"/>
      <c r="C92" s="5"/>
      <c r="D92" s="5"/>
      <c r="E92" s="5"/>
      <c r="F92" s="5"/>
      <c r="G92" s="5"/>
    </row>
    <row r="93" spans="1:7" ht="14.25" x14ac:dyDescent="0.2">
      <c r="A93" s="9"/>
      <c r="B93" s="5"/>
      <c r="C93" s="5"/>
      <c r="D93" s="5"/>
      <c r="E93" s="5"/>
      <c r="F93" s="5"/>
      <c r="G93" s="5"/>
    </row>
    <row r="94" spans="1:7" ht="14.25" x14ac:dyDescent="0.2">
      <c r="A94" s="9"/>
      <c r="B94" s="5"/>
      <c r="C94" s="5"/>
      <c r="D94" s="5"/>
      <c r="E94" s="5"/>
      <c r="F94" s="5"/>
      <c r="G94" s="5"/>
    </row>
    <row r="95" spans="1:7" ht="15" x14ac:dyDescent="0.25">
      <c r="A95" s="10"/>
      <c r="B95" s="5"/>
      <c r="C95" s="5"/>
      <c r="D95" s="5"/>
      <c r="E95" s="5"/>
      <c r="F95" s="5"/>
      <c r="G95" s="5"/>
    </row>
    <row r="96" spans="1:7" ht="14.25" x14ac:dyDescent="0.2">
      <c r="A96" s="6"/>
      <c r="B96" s="5"/>
      <c r="C96" s="5"/>
      <c r="D96" s="5"/>
      <c r="E96" s="5"/>
      <c r="F96" s="5"/>
      <c r="G96" s="5"/>
    </row>
    <row r="97" spans="1:7" ht="15" x14ac:dyDescent="0.25">
      <c r="A97" s="4"/>
      <c r="B97" s="5"/>
      <c r="C97" s="5"/>
      <c r="D97" s="5"/>
      <c r="E97" s="5"/>
      <c r="F97" s="5"/>
      <c r="G97" s="5"/>
    </row>
    <row r="98" spans="1:7" ht="14.25" x14ac:dyDescent="0.2">
      <c r="A98" s="6"/>
      <c r="B98" s="5"/>
      <c r="C98" s="5"/>
      <c r="D98" s="5"/>
      <c r="E98" s="5"/>
      <c r="F98" s="5"/>
      <c r="G98" s="5"/>
    </row>
    <row r="99" spans="1:7" ht="15" x14ac:dyDescent="0.25">
      <c r="A99" s="10"/>
      <c r="B99" s="5"/>
      <c r="C99" s="5"/>
      <c r="D99" s="5"/>
      <c r="E99" s="5"/>
      <c r="F99" s="5"/>
      <c r="G99" s="5"/>
    </row>
    <row r="100" spans="1:7" ht="14.25" x14ac:dyDescent="0.2">
      <c r="A100" s="6"/>
      <c r="B100" s="5"/>
      <c r="C100" s="5"/>
      <c r="D100" s="5"/>
      <c r="E100" s="5"/>
      <c r="F100" s="5"/>
      <c r="G100" s="5"/>
    </row>
    <row r="101" spans="1:7" ht="15" x14ac:dyDescent="0.25">
      <c r="A101" s="11"/>
      <c r="B101" s="5"/>
      <c r="C101" s="5"/>
      <c r="D101" s="5"/>
      <c r="E101" s="5"/>
      <c r="F101" s="5"/>
      <c r="G101" s="5"/>
    </row>
  </sheetData>
  <mergeCells count="5">
    <mergeCell ref="A5:G5"/>
    <mergeCell ref="A6:G6"/>
    <mergeCell ref="A1:G2"/>
    <mergeCell ref="A3:G3"/>
    <mergeCell ref="A4:G4"/>
  </mergeCells>
  <printOptions horizontalCentered="1"/>
  <pageMargins left="0.39370078740157483" right="0.39370078740157483" top="0.39370078740157483" bottom="0.74803149606299213" header="0.15748031496062992" footer="0.15748031496062992"/>
  <pageSetup paperSize="9" orientation="portrait" horizontalDpi="4294967295" verticalDpi="300" r:id="rId1"/>
  <headerFooter alignWithMargins="0">
    <oddHeader>Página &amp;P</oddHeader>
  </headerFooter>
  <rowBreaks count="1" manualBreakCount="1">
    <brk id="6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11</vt:i4>
      </vt:variant>
    </vt:vector>
  </HeadingPairs>
  <TitlesOfParts>
    <vt:vector size="18" baseType="lpstr">
      <vt:lpstr>PLANILHA</vt:lpstr>
      <vt:lpstr>MEMÓRIA CÁLCULO</vt:lpstr>
      <vt:lpstr>COMPOSIÇÃO</vt:lpstr>
      <vt:lpstr>CRONOGRAMA</vt:lpstr>
      <vt:lpstr>BDI 30,40%</vt:lpstr>
      <vt:lpstr>CPA- ADM LOCAL</vt:lpstr>
      <vt:lpstr>MEMORIAL DESCR.</vt:lpstr>
      <vt:lpstr>'BDI 30,40%'!Area_de_impressao</vt:lpstr>
      <vt:lpstr>COMPOSIÇÃO!Area_de_impressao</vt:lpstr>
      <vt:lpstr>'CPA- ADM LOCAL'!Area_de_impressao</vt:lpstr>
      <vt:lpstr>'MEMÓRIA CÁLCULO'!Area_de_impressao</vt:lpstr>
      <vt:lpstr>'MEMORIAL DESCR.'!Area_de_impressao</vt:lpstr>
      <vt:lpstr>PLANILHA!Area_de_impressao</vt:lpstr>
      <vt:lpstr>COMPOSIÇÃO!Titulos_de_impressao</vt:lpstr>
      <vt:lpstr>'CPA- ADM LOCAL'!Titulos_de_impressao</vt:lpstr>
      <vt:lpstr>'MEMÓRIA CÁLCULO'!Titulos_de_impressao</vt:lpstr>
      <vt:lpstr>'MEMORIAL DESCR.'!Titulos_de_impressao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2021-11-24T15:45:01Z</cp:lastPrinted>
  <dcterms:created xsi:type="dcterms:W3CDTF">2006-03-29T19:11:55Z</dcterms:created>
  <dcterms:modified xsi:type="dcterms:W3CDTF">2021-11-24T15:45:28Z</dcterms:modified>
</cp:coreProperties>
</file>