
<file path=[Content_Types].xml><?xml version="1.0" encoding="utf-8"?>
<Types xmlns="http://schemas.openxmlformats.org/package/2006/content-types">
  <Default Extension="bin" ContentType="application/vnd.openxmlformats-officedocument.spreadsheetml.printerSettings"/>
  <Default Extension="emf" ContentType="image/x-emf"/>
  <Default Extension="jpeg" ContentType="image/jpeg"/>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drawings/drawing2.xml" ContentType="application/vnd.openxmlformats-officedocument.drawing+xml"/>
  <Override PartName="/xl/comments2.xml" ContentType="application/vnd.openxmlformats-officedocument.spreadsheetml.comments+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comments3.xml" ContentType="application/vnd.openxmlformats-officedocument.spreadsheetml.comments+xml"/>
  <Override PartName="/xl/drawings/drawing9.xml" ContentType="application/vnd.openxmlformats-officedocument.drawing+xml"/>
  <Override PartName="/xl/comments4.xml" ContentType="application/vnd.openxmlformats-officedocument.spreadsheetml.comments+xml"/>
  <Override PartName="/xl/drawings/drawing10.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3801"/>
  <workbookPr defaultThemeVersion="124226"/>
  <mc:AlternateContent xmlns:mc="http://schemas.openxmlformats.org/markup-compatibility/2006">
    <mc:Choice Requires="x15">
      <x15ac:absPath xmlns:x15ac="http://schemas.microsoft.com/office/spreadsheetml/2010/11/ac" url="Z:\Licitação 2026\DISPENSA-INEXIGIBILIDADE\DISPENSA\PMVA\011-2026 BIODIGESTORES\"/>
    </mc:Choice>
  </mc:AlternateContent>
  <xr:revisionPtr revIDLastSave="0" documentId="8_{D92CD048-99A9-4168-B399-32F7DE6209F7}" xr6:coauthVersionLast="46" xr6:coauthVersionMax="46" xr10:uidLastSave="{00000000-0000-0000-0000-000000000000}"/>
  <bookViews>
    <workbookView xWindow="-120" yWindow="-120" windowWidth="24240" windowHeight="13020" tabRatio="738" firstSheet="2" activeTab="2" xr2:uid="{00000000-000D-0000-FFFF-FFFF00000000}"/>
  </bookViews>
  <sheets>
    <sheet name="PLANILHA (3)" sheetId="15" state="hidden" r:id="rId1"/>
    <sheet name="PLANILHA (SEM BDI)" sheetId="14" state="hidden" r:id="rId2"/>
    <sheet name="PLANILHA" sheetId="2" r:id="rId3"/>
    <sheet name="MEMÓRIA CÁLCULO" sheetId="8" state="hidden" r:id="rId4"/>
    <sheet name="DESCRITIVO" sheetId="13" r:id="rId5"/>
    <sheet name="CRONOGRAMA" sheetId="9" r:id="rId6"/>
    <sheet name="COMP. PREÇO UNITÁRIO" sheetId="16" state="hidden" r:id="rId7"/>
    <sheet name="MERCADO BIODIGESTORES" sheetId="12" state="hidden" r:id="rId8"/>
    <sheet name="BDI 29,63%" sheetId="18" r:id="rId9"/>
    <sheet name="BDI 20,13%" sheetId="19" r:id="rId10"/>
    <sheet name="ORÇAMENTO" sheetId="20" state="hidden" r:id="rId11"/>
  </sheets>
  <externalReferences>
    <externalReference r:id="rId12"/>
    <externalReference r:id="rId13"/>
  </externalReferences>
  <definedNames>
    <definedName name="A">#N/A</definedName>
    <definedName name="AA">#N/A</definedName>
    <definedName name="AAA">#N/A</definedName>
    <definedName name="_xlnm.Print_Area" localSheetId="9">'BDI 20,13%'!$A$1:$D$56</definedName>
    <definedName name="_xlnm.Print_Area" localSheetId="8">'BDI 29,63%'!$A$1:$D$56</definedName>
    <definedName name="_xlnm.Print_Area" localSheetId="6">'COMP. PREÇO UNITÁRIO'!$A$1:$J$55</definedName>
    <definedName name="_xlnm.Print_Area" localSheetId="3">'MEMÓRIA CÁLCULO'!$A$1:$E$25</definedName>
    <definedName name="_xlnm.Print_Area" localSheetId="2">PLANILHA!$A$1:$N$29</definedName>
    <definedName name="_xlnm.Print_Area" localSheetId="0">'PLANILHA (3)'!$A$1:$N$25</definedName>
    <definedName name="_xlnm.Print_Area" localSheetId="1">'PLANILHA (SEM BDI)'!$A$1:$N$26</definedName>
    <definedName name="comp_02">#N/A</definedName>
    <definedName name="COMP_04">#N/A</definedName>
    <definedName name="D">#N/A</definedName>
    <definedName name="DD">#N/A</definedName>
    <definedName name="_xlnm.Print_Titles" localSheetId="3">'MEMÓRIA CÁLCULO'!$1:$6</definedName>
    <definedName name="_xlnm.Print_Titles" localSheetId="2">PLANILHA!$1:$8</definedName>
    <definedName name="_xlnm.Print_Titles" localSheetId="0">'PLANILHA (3)'!$1:$8</definedName>
    <definedName name="_xlnm.Print_Titles" localSheetId="1">'PLANILHA (SEM BDI)'!$1:$8</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M21" i="2" l="1"/>
  <c r="M20" i="2"/>
  <c r="M19" i="2"/>
  <c r="N19" i="2" s="1"/>
  <c r="M18" i="2"/>
  <c r="N18" i="2" s="1"/>
  <c r="M17" i="2"/>
  <c r="N17" i="2" s="1"/>
  <c r="M16" i="2"/>
  <c r="M15" i="2"/>
  <c r="M14" i="2"/>
  <c r="M13" i="2"/>
  <c r="N13" i="2" s="1"/>
  <c r="M12" i="2"/>
  <c r="N12" i="2" s="1"/>
  <c r="M11" i="2"/>
  <c r="N11" i="2" s="1"/>
  <c r="M10" i="2"/>
  <c r="K10" i="2"/>
  <c r="N21" i="2"/>
  <c r="B13" i="9"/>
  <c r="F9" i="12"/>
  <c r="N20" i="2"/>
  <c r="N16" i="2"/>
  <c r="N15" i="2"/>
  <c r="N14" i="2"/>
  <c r="F8" i="8"/>
  <c r="N10" i="2" l="1"/>
  <c r="N22" i="2" s="1"/>
  <c r="D11" i="8"/>
  <c r="A7" i="13" l="1"/>
  <c r="D17" i="8"/>
  <c r="D15" i="8"/>
  <c r="A18" i="9"/>
  <c r="F18" i="8"/>
  <c r="F12" i="8"/>
  <c r="K13" i="2"/>
  <c r="G10" i="8"/>
  <c r="F10" i="8"/>
  <c r="D10" i="8" s="1"/>
  <c r="K12" i="2" s="1"/>
  <c r="B12" i="8"/>
  <c r="B10" i="8"/>
  <c r="B11" i="8"/>
  <c r="K19" i="2" l="1"/>
  <c r="D16" i="8"/>
  <c r="K18" i="2" s="1"/>
  <c r="K17" i="2"/>
  <c r="D14" i="8"/>
  <c r="K16" i="2" s="1"/>
  <c r="D13" i="8"/>
  <c r="K15" i="2" s="1"/>
  <c r="F9" i="8"/>
  <c r="B16" i="8" l="1"/>
  <c r="B17" i="8"/>
  <c r="B14" i="8"/>
  <c r="G8" i="8" l="1"/>
  <c r="D8" i="8" s="1"/>
  <c r="G9" i="8"/>
  <c r="G18" i="8"/>
  <c r="D19" i="8"/>
  <c r="K21" i="2" s="1"/>
  <c r="D12" i="8"/>
  <c r="K14" i="2" s="1"/>
  <c r="H18" i="8" l="1"/>
  <c r="D18" i="8" s="1"/>
  <c r="K20" i="2" s="1"/>
  <c r="B3" i="8"/>
  <c r="D9" i="8"/>
  <c r="K11" i="2" s="1"/>
  <c r="B8" i="8" l="1"/>
  <c r="I36" i="16" l="1"/>
  <c r="I14" i="16"/>
  <c r="I15" i="16"/>
  <c r="I16" i="16"/>
  <c r="I17" i="16"/>
  <c r="I13" i="16"/>
  <c r="B50" i="19"/>
  <c r="B49" i="19"/>
  <c r="B50" i="18"/>
  <c r="B49" i="18"/>
  <c r="F55" i="16"/>
  <c r="F54" i="16"/>
  <c r="A17" i="9"/>
  <c r="A26" i="13"/>
  <c r="A25" i="13"/>
  <c r="B24" i="8"/>
  <c r="B23" i="8"/>
  <c r="A51" i="16" l="1"/>
  <c r="B9" i="16"/>
  <c r="B10" i="16"/>
  <c r="L21" i="2"/>
  <c r="A44" i="19" l="1"/>
  <c r="A41" i="19"/>
  <c r="E37" i="19"/>
  <c r="C33" i="19"/>
  <c r="C26" i="19" s="1"/>
  <c r="C37" i="19" s="1"/>
  <c r="B4" i="19"/>
  <c r="B4" i="18"/>
  <c r="A44" i="18"/>
  <c r="A41" i="18"/>
  <c r="E37" i="18"/>
  <c r="C33" i="18"/>
  <c r="C26" i="18" s="1"/>
  <c r="C37" i="18" s="1"/>
  <c r="B5" i="16" l="1"/>
  <c r="B4" i="16"/>
  <c r="J37" i="16"/>
  <c r="I43" i="16" s="1"/>
  <c r="I22" i="16"/>
  <c r="I23" i="16"/>
  <c r="I24" i="16"/>
  <c r="I25" i="16"/>
  <c r="I26" i="16"/>
  <c r="I27" i="16"/>
  <c r="I28" i="16"/>
  <c r="I29" i="16"/>
  <c r="I32" i="16"/>
  <c r="I31" i="16"/>
  <c r="I30" i="16"/>
  <c r="I21" i="16"/>
  <c r="A1" i="16"/>
  <c r="J18" i="16" l="1"/>
  <c r="I41" i="16" s="1"/>
  <c r="J33" i="16"/>
  <c r="I42" i="16" s="1"/>
  <c r="I44" i="16" l="1"/>
  <c r="I46" i="16" s="1"/>
  <c r="J48" i="16" s="1"/>
  <c r="I45" i="16"/>
  <c r="M17" i="15" l="1"/>
  <c r="K17" i="15"/>
  <c r="M16" i="15"/>
  <c r="K16" i="15"/>
  <c r="M15" i="15"/>
  <c r="K15" i="15"/>
  <c r="M14" i="15"/>
  <c r="K14" i="15"/>
  <c r="M13" i="15"/>
  <c r="K13" i="15"/>
  <c r="M12" i="15"/>
  <c r="K12" i="15"/>
  <c r="M11" i="15"/>
  <c r="K11" i="15"/>
  <c r="M10" i="15"/>
  <c r="K10" i="15"/>
  <c r="N18" i="14"/>
  <c r="M17" i="14"/>
  <c r="K17" i="14"/>
  <c r="M16" i="14"/>
  <c r="K16" i="14"/>
  <c r="M15" i="14"/>
  <c r="K15" i="14"/>
  <c r="M14" i="14"/>
  <c r="K14" i="14"/>
  <c r="M13" i="14"/>
  <c r="K13" i="14"/>
  <c r="M12" i="14"/>
  <c r="K12" i="14"/>
  <c r="M11" i="14"/>
  <c r="K11" i="14"/>
  <c r="M10" i="14"/>
  <c r="K10" i="14"/>
  <c r="N11" i="14" l="1"/>
  <c r="N14" i="14"/>
  <c r="N15" i="14"/>
  <c r="N17" i="14"/>
  <c r="N14" i="15"/>
  <c r="N10" i="14"/>
  <c r="N13" i="14"/>
  <c r="N10" i="15"/>
  <c r="N13" i="15"/>
  <c r="N16" i="15"/>
  <c r="N16" i="14"/>
  <c r="N17" i="15"/>
  <c r="N12" i="14"/>
  <c r="N11" i="15"/>
  <c r="N15" i="15"/>
  <c r="N12" i="15"/>
  <c r="A23" i="13"/>
  <c r="B19" i="8"/>
  <c r="A10" i="13"/>
  <c r="N19" i="14" l="1"/>
  <c r="N18" i="15"/>
  <c r="E7" i="9"/>
  <c r="B18" i="8" l="1"/>
  <c r="B7" i="8"/>
  <c r="B15" i="8" l="1"/>
  <c r="B13" i="8"/>
  <c r="B9" i="8"/>
  <c r="O29" i="2" l="1"/>
  <c r="C13" i="9" l="1"/>
  <c r="C14" i="9" s="1"/>
  <c r="K21" i="8"/>
  <c r="B4" i="8"/>
  <c r="F13" i="9" l="1"/>
  <c r="D13" i="9"/>
  <c r="J13" i="9"/>
  <c r="E13" i="9"/>
  <c r="E14" i="9" s="1"/>
  <c r="H13" i="9"/>
  <c r="I13" i="9"/>
  <c r="G13" i="9"/>
  <c r="A21" i="8"/>
  <c r="G152" i="8"/>
  <c r="F14" i="9" l="1"/>
  <c r="G14" i="9" s="1"/>
  <c r="H14" i="9" s="1"/>
  <c r="I14" i="9" s="1"/>
  <c r="J14" i="9" s="1"/>
  <c r="K13" i="9"/>
  <c r="K14" i="9" s="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Usuario</author>
  </authors>
  <commentList>
    <comment ref="L28" authorId="0" shapeId="0" xr:uid="{B6FE59A7-3F66-45E2-A1A3-7DD74E253890}">
      <text>
        <r>
          <rPr>
            <b/>
            <sz val="9"/>
            <color indexed="81"/>
            <rFont val="Segoe UI"/>
            <family val="2"/>
          </rPr>
          <t>Usuario:</t>
        </r>
        <r>
          <rPr>
            <sz val="9"/>
            <color indexed="81"/>
            <rFont val="Segoe UI"/>
            <family val="2"/>
          </rPr>
          <t xml:space="preserve">
composição ocultada</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Usuario</author>
  </authors>
  <commentList>
    <comment ref="L29" authorId="0" shapeId="0" xr:uid="{16168610-FCD2-4E13-8A12-1BDB165C21FF}">
      <text>
        <r>
          <rPr>
            <b/>
            <sz val="9"/>
            <color indexed="81"/>
            <rFont val="Segoe UI"/>
            <family val="2"/>
          </rPr>
          <t>Usuario:</t>
        </r>
        <r>
          <rPr>
            <sz val="9"/>
            <color indexed="81"/>
            <rFont val="Segoe UI"/>
            <family val="2"/>
          </rPr>
          <t xml:space="preserve">
composição ocultada</t>
        </r>
      </text>
    </comment>
  </commentList>
</comments>
</file>

<file path=xl/comments3.xml><?xml version="1.0" encoding="utf-8"?>
<comments xmlns="http://schemas.openxmlformats.org/spreadsheetml/2006/main" xmlns:mc="http://schemas.openxmlformats.org/markup-compatibility/2006" xmlns:xr="http://schemas.microsoft.com/office/spreadsheetml/2014/revision" mc:Ignorable="xr">
  <authors>
    <author>caixa</author>
    <author>Cremilson Inácio de Souza</author>
    <author>c094707</author>
  </authors>
  <commentList>
    <comment ref="B3" authorId="0" shapeId="0" xr:uid="{AF057965-7C7D-4DDB-8F43-2ACA3A4D21E5}">
      <text>
        <r>
          <rPr>
            <sz val="9"/>
            <color indexed="81"/>
            <rFont val="Segoe UI"/>
            <family val="2"/>
          </rPr>
          <t>Nome do Orgão  ou Empresa Executante</t>
        </r>
      </text>
    </comment>
    <comment ref="B9" authorId="1" shapeId="0" xr:uid="{53B5929B-2DCA-4136-89FF-58D616581369}">
      <text>
        <r>
          <rPr>
            <b/>
            <sz val="9"/>
            <color indexed="81"/>
            <rFont val="Tahoma"/>
            <family val="2"/>
          </rPr>
          <t>Escolha</t>
        </r>
        <r>
          <rPr>
            <sz val="9"/>
            <color indexed="81"/>
            <rFont val="Tahoma"/>
            <family val="2"/>
          </rPr>
          <t xml:space="preserve">
</t>
        </r>
      </text>
    </comment>
    <comment ref="B13" authorId="1" shapeId="0" xr:uid="{5C3D39A6-CF75-4C58-BB81-E3968A883AB7}">
      <text>
        <r>
          <rPr>
            <sz val="9"/>
            <color indexed="81"/>
            <rFont val="Tahoma"/>
            <family val="2"/>
          </rPr>
          <t xml:space="preserve">3.3.10.7.6.1 “Construção de Edifícios” enquadram-se:
 a construção e reforma de edifícios, unidades habitacionais, escolas, hospitais, hotéis, restaurantes, armazéns e depósitos, edifícios para uso agropecuário, estações para trens e metropolitanos, estádios esportivos e quadras cobertas, instalações para embarque e desembarque de passageiros (em aeroportos, rodoviárias, portos, entre outros), penitenciárias e presídios, a construção de edifícios industriais (fábricas, oficinas, galpões industriais, entre outros), conforme classificação 4120-4 do CNAE 2.0;
 pórticos, mirantes e outros edifícios de finalidade turística.
3.3.10.7.6.2 “Construção de Rodovias e Ferrovias” enquadram-se:
 a construção e recuperação de autoestradas, rodovias e outras vias não urbanas para passagem de veículos, vias férreas de superfície ou subterrâneas (inclusive para metropolitanos), pistas de aeroportos;
 a pavimentação de autoestradas, rodovias e outras vias não urbanas, construção de pontes, viadutos e túneis, a instalação de barreiras acústicas, a construção de praças de pedágio, a sinalização com pintura em rodovias e aeroportos, a instalação de placas de sinalização de tráfego e semelhantes, conforme classificação 4211-1 do CNAE 2.0;
 a construção, pavimentação e sinalização de vias urbanas, ruas e locais para estacionamento de veículos, a construção de praças, pista de atletismo, campos de futebol e calçadas para pedestres, elevados, passarelas e ciclovias, metrô e VLT.
3.3.10.7.6.3 “Construção de Redes de Abastecimento de Água, Coleta de Esgoto e Construções Correlatas” enquadram-se:
 a construção de sistemas para o abastecimento de água tratada - reservatórios de distribuição, estações elevatórias de bombeamento, linhas principais de adução de longa e média distância e redes de distribuição de água, a construção de redes de coleta de esgoto, inclusive de interceptores, estações de tratamento de esgoto (ETE), estações de bombeamento de esgoto (EBE), a construção de galerias pluviais (obras de micro e macrodrenagem);
 as obras de irrigação (canais), a manutenção de redes de abastecimento de água tratada, a manutenção de redes de coleta e de sistemas de tratamento de esgoto, conforme classificação 4222-7 do CNAE 2.0;
 a construção de estações de tratamento de água (ETA).
3.3.10.7.6.4 “Construção e Manutenção de Estações e Redes de Distribuição de Energia Elétrica” enquadram-se:
 a construção de usinas, estações e subestações hidrelétricas, eólicas, nucleares, termoelétricas, a construção de redes de transmissão e distribuição de energia elétrica, inclusive o serviço de eletrificação rural;
 a construção de redes de eletrificação para ferrovias e metropolitano, conforme classificação 4221-9/02 do CNAE 2.0;
 a manutenção de redes de distribuição de energia elétrica, quando executada por empresa não produtora ou distribuidora de energia elétrica, conforme classificação 4221-9/03 do CNAE 2.0;
 obras de iluminação pública e a construção de barragens e represas para geração de energia elétrica.
3.3.10.7.6.5 Para o tipo de obra “Portuárias, Marítimas e Fluviais” enquadram-se:
 obras marítimas e fluviais, tais como, construção de instalações portuárias, construção de portos e marinas, construção de eclusas e canais de navegação (vias navegáveis), enrrocamentos, obras de dragagem, aterro hidráulico, barragens, represas e diques, exceto para energia elétrica, a construção de emissários submarinos, a instalação de cabos submarinos, conforme classificação 4291-0 do CNAE 2.0;
 a construção de píeres e outras obras com influência direta de cursos d’água.
</t>
        </r>
      </text>
    </comment>
    <comment ref="C17" authorId="2" shapeId="0" xr:uid="{6629619D-54E8-41F8-BE3A-DBBCC9B24ACC}">
      <text>
        <r>
          <rPr>
            <sz val="10"/>
            <color indexed="81"/>
            <rFont val="Tahoma"/>
            <family val="2"/>
          </rPr>
          <t>ADMINISTRAÇÃO CENTRAL
Diretoria e secretarias
Suprimentos  e Compras
Financeiro, incluindo Tesouraria e Contabilidade
Jurídico
Recursos Humanos
Planejamento e Orçamentos
Comercial
Apoio e Deposito
Despesas de instalação do Escritório Central
Seguros do Escritório Central e Deposito
Taxas para funcionamento
Material de consumo (limpeza, higiene, escritório).
Consumo de energia, água, telefone etc.
Estes custos incidem na obra, pois a operação de uma empresa que tem em sua sede, uma estrutura montada para atender TODAS as obras em andamento é um custo que deverá ser reembolsado pela obra.
A valoração destes custos deveria ser enfocada em função do faturamento anual da empresa, porém nem sempre estes dados estão disponíveis no momento de estabelecer-se o DI.
 Desta forma, usualmente rateia-se os custos acima do escritório central para a obra.  
Varia de empresa para empresa. Quando não é levantado são sugeridos valores entre 2% e 8% sobre o custo direto de produção (CD).</t>
        </r>
      </text>
    </comment>
    <comment ref="C18" authorId="2" shapeId="0" xr:uid="{BE8C7F09-9906-4FAF-B476-6834DD7673B4}">
      <text>
        <r>
          <rPr>
            <sz val="10"/>
            <color indexed="81"/>
            <rFont val="Tahoma"/>
            <family val="2"/>
          </rPr>
          <t xml:space="preserve">Compreende os imprevistos que são ocasionados na obra, feriados extraordinários, substituição de materiais por outros de melhor qualidade, etc.
TIPOS DE IMPREVISTOS
FORÇA MAIOR: 
NATURAIS:ENCHENTES, RAIOS, VENDAVAIS
ECONÔMICOS:CRIAÇAO DE NOVOS IMPOSTOS, JORNADAS DE TRABALHO DIFERENTES
SÓCIO-POLÍTICOS: GREVES, GUERRAS, SAQUES
DE PREVISIBILIDADE RELATIVA:
NATURAIS:CHEIAS, CHUVAS
ECONÔMICOS:ATRASO DE PAGAMENTO, AUMENTO DA INFLAÇÃO, ATRASOS DE TERCEIROS
HUMANOS: VARIAÇÕES DE PRODUTIVIDADE, INTERRUPÇÕES DE TRABALHO, ACORDOS JUDICIAIS DE QUESTÕES TRABALHISTAS
ALEATÓRIOS:
DE DIFÍCIL PREVISÃO, TAIS COMO ACIDENTES, SUBSTITUIÇÕES DE MATERIAIS, FURTOS, PERDA DE MATERIAL POR VANDALISMO, ETC.
</t>
        </r>
        <r>
          <rPr>
            <sz val="10"/>
            <color indexed="81"/>
            <rFont val="Tahoma"/>
            <family val="2"/>
          </rPr>
          <t xml:space="preserve">
</t>
        </r>
      </text>
    </comment>
    <comment ref="C20" authorId="2" shapeId="0" xr:uid="{9DD34E4C-7A7B-4EC3-A6B8-C44CDC95A16C}">
      <text>
        <r>
          <rPr>
            <sz val="10"/>
            <color indexed="81"/>
            <rFont val="Tahoma"/>
            <family val="2"/>
          </rPr>
          <t xml:space="preserve">Remuneração de recursos investidos pelo contratado na execução da obra em benefício de contratante.
Se o contratante não dá um adiantamento para o início da obra, o contratado deverá investir um capital sobre o qual terá uma despesa financeira correspondente ao prazo entre o desembolso e o recebimento (consideramos 30 dias).
 É sugerido adotar o valor dos rendimentos do CDB. 
</t>
        </r>
      </text>
    </comment>
    <comment ref="C22" authorId="2" shapeId="0" xr:uid="{48D989D6-7DD4-4E45-A0EA-706B8B472D50}">
      <text>
        <r>
          <rPr>
            <sz val="10"/>
            <color indexed="81"/>
            <rFont val="Tahoma"/>
            <family val="2"/>
          </rPr>
          <t>O lucro de uma determinada obra é o resultado financeiro positivo resultante da diferença entre todas as receitas e das despesas da obra.
Este valor, após o recolhimento do Imposto de renda é o lucro da Empresa, ou sua remuneração.</t>
        </r>
        <r>
          <rPr>
            <b/>
            <sz val="10"/>
            <color indexed="81"/>
            <rFont val="Tahoma"/>
            <family val="2"/>
          </rPr>
          <t xml:space="preserve">
</t>
        </r>
      </text>
    </comment>
    <comment ref="C26" authorId="2" shapeId="0" xr:uid="{17E98620-C5B2-48CD-8ADE-52C889D27824}">
      <text>
        <r>
          <rPr>
            <sz val="10"/>
            <color indexed="81"/>
            <rFont val="Tahoma"/>
            <family val="2"/>
          </rPr>
          <t>Referem-se aos tributos ou impostos cobrados sobre a receita total da obra e compreendem os impostos citados nas colunas abaixo.
Segundo recomendação do TCU (Tribunal de Contas da União) o IRPJ (Imposto de Renda Pessoa Jurídica) e CSLL (Contribuição Social Sobre o Lucro Líquido) não devem ser incluídos nos orçamentos de obras, já que estão relacionados com o desempenho financeiro da empresa e não com a execução do serviço de construção civil que está sendo orçado.</t>
        </r>
      </text>
    </comment>
    <comment ref="C31" authorId="2" shapeId="0" xr:uid="{71B1E8D5-7C1F-465A-A30B-AE9A839402CE}">
      <text>
        <r>
          <rPr>
            <sz val="10"/>
            <color indexed="81"/>
            <rFont val="Tahoma"/>
            <family val="2"/>
          </rPr>
          <t>COFINS (Contribuição para Financiamento da Seguridade Socia Financia a seguridade social pelo sistema S (SESC, SESI, SENAC, SENAI, SEST, SENAT, SENAR E SEBRAE).</t>
        </r>
      </text>
    </comment>
    <comment ref="C32" authorId="2" shapeId="0" xr:uid="{EE2ABF94-9F92-4614-ADED-ADD763103767}">
      <text>
        <r>
          <rPr>
            <sz val="10"/>
            <color indexed="81"/>
            <rFont val="Tahoma"/>
            <family val="2"/>
          </rPr>
          <t xml:space="preserve">PIS (Programa de Integração Social) - 0,65% : Financia o pagamento do seguro desemprego e do abono dos trabalhadores que ganham até dois salários mínimos, bem como o financiamento de  programas de desenvolvimento econômico.
</t>
        </r>
      </text>
    </comment>
  </commentList>
</comments>
</file>

<file path=xl/comments4.xml><?xml version="1.0" encoding="utf-8"?>
<comments xmlns="http://schemas.openxmlformats.org/spreadsheetml/2006/main" xmlns:mc="http://schemas.openxmlformats.org/markup-compatibility/2006" xmlns:xr="http://schemas.microsoft.com/office/spreadsheetml/2014/revision" mc:Ignorable="xr">
  <authors>
    <author>caixa</author>
    <author>Cremilson Inácio de Souza</author>
    <author>c094707</author>
  </authors>
  <commentList>
    <comment ref="B3" authorId="0" shapeId="0" xr:uid="{26ED1712-966E-4E0C-AC4A-F21EECCC2E9C}">
      <text>
        <r>
          <rPr>
            <sz val="9"/>
            <color indexed="81"/>
            <rFont val="Segoe UI"/>
            <family val="2"/>
          </rPr>
          <t>Nome do Orgão  ou Empresa Executante</t>
        </r>
      </text>
    </comment>
    <comment ref="B9" authorId="1" shapeId="0" xr:uid="{C0897209-37D2-4A44-9C3F-1E55849AF053}">
      <text>
        <r>
          <rPr>
            <b/>
            <sz val="9"/>
            <color indexed="81"/>
            <rFont val="Tahoma"/>
            <family val="2"/>
          </rPr>
          <t>Escolha</t>
        </r>
        <r>
          <rPr>
            <sz val="9"/>
            <color indexed="81"/>
            <rFont val="Tahoma"/>
            <family val="2"/>
          </rPr>
          <t xml:space="preserve">
</t>
        </r>
      </text>
    </comment>
    <comment ref="B13" authorId="1" shapeId="0" xr:uid="{7BD8135A-5F16-435B-89D2-89346544D7FA}">
      <text>
        <r>
          <rPr>
            <sz val="9"/>
            <color indexed="81"/>
            <rFont val="Tahoma"/>
            <family val="2"/>
          </rPr>
          <t xml:space="preserve">3.3.10.7.6.1 “Construção de Edifícios” enquadram-se:
 a construção e reforma de edifícios, unidades habitacionais, escolas, hospitais, hotéis, restaurantes, armazéns e depósitos, edifícios para uso agropecuário, estações para trens e metropolitanos, estádios esportivos e quadras cobertas, instalações para embarque e desembarque de passageiros (em aeroportos, rodoviárias, portos, entre outros), penitenciárias e presídios, a construção de edifícios industriais (fábricas, oficinas, galpões industriais, entre outros), conforme classificação 4120-4 do CNAE 2.0;
 pórticos, mirantes e outros edifícios de finalidade turística.
3.3.10.7.6.2 “Construção de Rodovias e Ferrovias” enquadram-se:
 a construção e recuperação de autoestradas, rodovias e outras vias não urbanas para passagem de veículos, vias férreas de superfície ou subterrâneas (inclusive para metropolitanos), pistas de aeroportos;
 a pavimentação de autoestradas, rodovias e outras vias não urbanas, construção de pontes, viadutos e túneis, a instalação de barreiras acústicas, a construção de praças de pedágio, a sinalização com pintura em rodovias e aeroportos, a instalação de placas de sinalização de tráfego e semelhantes, conforme classificação 4211-1 do CNAE 2.0;
 a construção, pavimentação e sinalização de vias urbanas, ruas e locais para estacionamento de veículos, a construção de praças, pista de atletismo, campos de futebol e calçadas para pedestres, elevados, passarelas e ciclovias, metrô e VLT.
3.3.10.7.6.3 “Construção de Redes de Abastecimento de Água, Coleta de Esgoto e Construções Correlatas” enquadram-se:
 a construção de sistemas para o abastecimento de água tratada - reservatórios de distribuição, estações elevatórias de bombeamento, linhas principais de adução de longa e média distância e redes de distribuição de água, a construção de redes de coleta de esgoto, inclusive de interceptores, estações de tratamento de esgoto (ETE), estações de bombeamento de esgoto (EBE), a construção de galerias pluviais (obras de micro e macrodrenagem);
 as obras de irrigação (canais), a manutenção de redes de abastecimento de água tratada, a manutenção de redes de coleta e de sistemas de tratamento de esgoto, conforme classificação 4222-7 do CNAE 2.0;
 a construção de estações de tratamento de água (ETA).
3.3.10.7.6.4 “Construção e Manutenção de Estações e Redes de Distribuição de Energia Elétrica” enquadram-se:
 a construção de usinas, estações e subestações hidrelétricas, eólicas, nucleares, termoelétricas, a construção de redes de transmissão e distribuição de energia elétrica, inclusive o serviço de eletrificação rural;
 a construção de redes de eletrificação para ferrovias e metropolitano, conforme classificação 4221-9/02 do CNAE 2.0;
 a manutenção de redes de distribuição de energia elétrica, quando executada por empresa não produtora ou distribuidora de energia elétrica, conforme classificação 4221-9/03 do CNAE 2.0;
 obras de iluminação pública e a construção de barragens e represas para geração de energia elétrica.
3.3.10.7.6.5 Para o tipo de obra “Portuárias, Marítimas e Fluviais” enquadram-se:
 obras marítimas e fluviais, tais como, construção de instalações portuárias, construção de portos e marinas, construção de eclusas e canais de navegação (vias navegáveis), enrrocamentos, obras de dragagem, aterro hidráulico, barragens, represas e diques, exceto para energia elétrica, a construção de emissários submarinos, a instalação de cabos submarinos, conforme classificação 4291-0 do CNAE 2.0;
 a construção de píeres e outras obras com influência direta de cursos d’água.
</t>
        </r>
      </text>
    </comment>
    <comment ref="C17" authorId="2" shapeId="0" xr:uid="{8C3114EE-FF34-4B07-A07B-58DF1F3836DD}">
      <text>
        <r>
          <rPr>
            <sz val="10"/>
            <color indexed="81"/>
            <rFont val="Tahoma"/>
            <family val="2"/>
          </rPr>
          <t>ADMINISTRAÇÃO CENTRAL
Diretoria e secretarias
Suprimentos  e Compras
Financeiro, incluindo Tesouraria e Contabilidade
Jurídico
Recursos Humanos
Planejamento e Orçamentos
Comercial
Apoio e Deposito
Despesas de instalação do Escritório Central
Seguros do Escritório Central e Deposito
Taxas para funcionamento
Material de consumo (limpeza, higiene, escritório).
Consumo de energia, água, telefone etc.
Estes custos incidem na obra, pois a operação de uma empresa que tem em sua sede, uma estrutura montada para atender TODAS as obras em andamento é um custo que deverá ser reembolsado pela obra.
A valoração destes custos deveria ser enfocada em função do faturamento anual da empresa, porém nem sempre estes dados estão disponíveis no momento de estabelecer-se o DI.
 Desta forma, usualmente rateia-se os custos acima do escritório central para a obra.  
Varia de empresa para empresa. Quando não é levantado são sugeridos valores entre 2% e 8% sobre o custo direto de produção (CD).</t>
        </r>
      </text>
    </comment>
    <comment ref="C18" authorId="2" shapeId="0" xr:uid="{D811F8D4-8DB6-4E7A-BCB1-0A38E8394DB9}">
      <text>
        <r>
          <rPr>
            <sz val="10"/>
            <color indexed="81"/>
            <rFont val="Tahoma"/>
            <family val="2"/>
          </rPr>
          <t xml:space="preserve">Compreende os imprevistos que são ocasionados na obra, feriados extraordinários, substituição de materiais por outros de melhor qualidade, etc.
TIPOS DE IMPREVISTOS
FORÇA MAIOR: 
NATURAIS:ENCHENTES, RAIOS, VENDAVAIS
ECONÔMICOS:CRIAÇAO DE NOVOS IMPOSTOS, JORNADAS DE TRABALHO DIFERENTES
SÓCIO-POLÍTICOS: GREVES, GUERRAS, SAQUES
DE PREVISIBILIDADE RELATIVA:
NATURAIS:CHEIAS, CHUVAS
ECONÔMICOS:ATRASO DE PAGAMENTO, AUMENTO DA INFLAÇÃO, ATRASOS DE TERCEIROS
HUMANOS: VARIAÇÕES DE PRODUTIVIDADE, INTERRUPÇÕES DE TRABALHO, ACORDOS JUDICIAIS DE QUESTÕES TRABALHISTAS
ALEATÓRIOS:
DE DIFÍCIL PREVISÃO, TAIS COMO ACIDENTES, SUBSTITUIÇÕES DE MATERIAIS, FURTOS, PERDA DE MATERIAL POR VANDALISMO, ETC.
</t>
        </r>
        <r>
          <rPr>
            <sz val="10"/>
            <color indexed="81"/>
            <rFont val="Tahoma"/>
            <family val="2"/>
          </rPr>
          <t xml:space="preserve">
</t>
        </r>
      </text>
    </comment>
    <comment ref="C20" authorId="2" shapeId="0" xr:uid="{F52EF573-DF61-4DEF-8FD0-523D38E27B85}">
      <text>
        <r>
          <rPr>
            <sz val="10"/>
            <color indexed="81"/>
            <rFont val="Tahoma"/>
            <family val="2"/>
          </rPr>
          <t xml:space="preserve">Remuneração de recursos investidos pelo contratado na execução da obra em benefício de contratante.
Se o contratante não dá um adiantamento para o início da obra, o contratado deverá investir um capital sobre o qual terá uma despesa financeira correspondente ao prazo entre o desembolso e o recebimento (consideramos 30 dias).
 É sugerido adotar o valor dos rendimentos do CDB. 
</t>
        </r>
      </text>
    </comment>
    <comment ref="C22" authorId="2" shapeId="0" xr:uid="{75A2F71C-9438-423C-8FE1-28B5B1315696}">
      <text>
        <r>
          <rPr>
            <sz val="10"/>
            <color indexed="81"/>
            <rFont val="Tahoma"/>
            <family val="2"/>
          </rPr>
          <t>O lucro de uma determinada obra é o resultado financeiro positivo resultante da diferença entre todas as receitas e das despesas da obra.
Este valor, após o recolhimento do Imposto de renda é o lucro da Empresa, ou sua remuneração.</t>
        </r>
        <r>
          <rPr>
            <b/>
            <sz val="10"/>
            <color indexed="81"/>
            <rFont val="Tahoma"/>
            <family val="2"/>
          </rPr>
          <t xml:space="preserve">
</t>
        </r>
      </text>
    </comment>
    <comment ref="C26" authorId="2" shapeId="0" xr:uid="{72992C63-4681-4792-93A9-1C39465EFFA5}">
      <text>
        <r>
          <rPr>
            <sz val="10"/>
            <color indexed="81"/>
            <rFont val="Tahoma"/>
            <family val="2"/>
          </rPr>
          <t>Referem-se aos tributos ou impostos cobrados sobre a receita total da obra e compreendem os impostos citados nas colunas abaixo.
Segundo recomendação do TCU (Tribunal de Contas da União) o IRPJ (Imposto de Renda Pessoa Jurídica) e CSLL (Contribuição Social Sobre o Lucro Líquido) não devem ser incluídos nos orçamentos de obras, já que estão relacionados com o desempenho financeiro da empresa e não com a execução do serviço de construção civil que está sendo orçado.</t>
        </r>
      </text>
    </comment>
    <comment ref="C31" authorId="2" shapeId="0" xr:uid="{02B8F4BA-66D9-492A-AEAE-BCA6CEC5A6BD}">
      <text>
        <r>
          <rPr>
            <sz val="10"/>
            <color indexed="81"/>
            <rFont val="Tahoma"/>
            <family val="2"/>
          </rPr>
          <t>COFINS (Contribuição para Financiamento da Seguridade Socia Financia a seguridade social pelo sistema S (SESC, SESI, SENAC, SENAI, SEST, SENAT, SENAR E SEBRAE).</t>
        </r>
      </text>
    </comment>
    <comment ref="C32" authorId="2" shapeId="0" xr:uid="{3E15EAAC-A436-45CE-BED4-590EAF8C7ACF}">
      <text>
        <r>
          <rPr>
            <sz val="10"/>
            <color indexed="81"/>
            <rFont val="Tahoma"/>
            <family val="2"/>
          </rPr>
          <t xml:space="preserve">PIS (Programa de Integração Social) - 0,65% : Financia o pagamento do seguro desemprego e do abono dos trabalhadores que ganham até dois salários mínimos, bem como o financiamento de  programas de desenvolvimento econômico.
</t>
        </r>
      </text>
    </comment>
  </commentList>
</comments>
</file>

<file path=xl/sharedStrings.xml><?xml version="1.0" encoding="utf-8"?>
<sst xmlns="http://schemas.openxmlformats.org/spreadsheetml/2006/main" count="477" uniqueCount="251">
  <si>
    <t xml:space="preserve">PLANILHA ORÇAMENTÁRIA </t>
  </si>
  <si>
    <t>PREÇOS EM REAL</t>
  </si>
  <si>
    <t>ITEM</t>
  </si>
  <si>
    <t>ESPECIFICAÇÃO</t>
  </si>
  <si>
    <t>UNID.</t>
  </si>
  <si>
    <t>QUANT.</t>
  </si>
  <si>
    <t>P.TOTAL</t>
  </si>
  <si>
    <t>1.1</t>
  </si>
  <si>
    <t>1.2</t>
  </si>
  <si>
    <t>PREFEITO MUNICIPAL</t>
  </si>
  <si>
    <t>ESTADO DO ESPÍRITO SANTO</t>
  </si>
  <si>
    <t>OBRA:</t>
  </si>
  <si>
    <t>LOCAL:</t>
  </si>
  <si>
    <t xml:space="preserve">CÓDIGO </t>
  </si>
  <si>
    <t>MEMÓRIA DE CÁLCULO</t>
  </si>
  <si>
    <t>CÁLCULO</t>
  </si>
  <si>
    <t>GERALDO BRUNORO ESTEVES</t>
  </si>
  <si>
    <t>ENGENHEIRO CIVIL - CREA ES 33738/D</t>
  </si>
  <si>
    <t>PREFEITURA MUNICIPAL DE VARGEM ALTA</t>
  </si>
  <si>
    <t>M</t>
  </si>
  <si>
    <t>ELIESER RABELLO</t>
  </si>
  <si>
    <t>P. UNIT SEM BDI</t>
  </si>
  <si>
    <t>P. UNIT COM BDI</t>
  </si>
  <si>
    <t>_________________________________________</t>
  </si>
  <si>
    <t>__________________________</t>
  </si>
  <si>
    <t>VARGEM ALTA - ES.</t>
  </si>
  <si>
    <t>1.3</t>
  </si>
  <si>
    <t>1.4</t>
  </si>
  <si>
    <t>1.5</t>
  </si>
  <si>
    <t>PREFEITURA MUNICIPAL DE VARGEM ALTA
ESTADO DO ESPÍRITO SANTO</t>
  </si>
  <si>
    <t>Item</t>
  </si>
  <si>
    <t>Serviços</t>
  </si>
  <si>
    <t>Valor</t>
  </si>
  <si>
    <t>Inc.</t>
  </si>
  <si>
    <t>Prazo em dias</t>
  </si>
  <si>
    <t>%</t>
  </si>
  <si>
    <t>Valor das Parcelas</t>
  </si>
  <si>
    <t xml:space="preserve">Responsável Técnico: </t>
  </si>
  <si>
    <t>Administração:</t>
  </si>
  <si>
    <t>Prefeito Municipal</t>
  </si>
  <si>
    <t>M2</t>
  </si>
  <si>
    <t>VALOR TOTAL  COM BDI INCLUSO</t>
  </si>
  <si>
    <t>Data Base: 
SINAPI E DER-ES SETEMBRO/2021</t>
  </si>
  <si>
    <t>m</t>
  </si>
  <si>
    <t>MERCADO</t>
  </si>
  <si>
    <t>SERVIÇOS PARA INSTALAÇÃO DE BIODIGESTORES</t>
  </si>
  <si>
    <t>INSTALAÇÃO DE BIODIGESTORES EM VÁRIAS LOCALIDADES</t>
  </si>
  <si>
    <t>Escavação manual em material de 1a. categoria, até 1.50 m de profundidade</t>
  </si>
  <si>
    <t>DER-ES 030101</t>
  </si>
  <si>
    <t>Lastro regularizado de concreto não estrutural, espessura de 8 cm</t>
  </si>
  <si>
    <t>DER-ES 130110</t>
  </si>
  <si>
    <t>DER-ES 141101</t>
  </si>
  <si>
    <t>und</t>
  </si>
  <si>
    <t>m3</t>
  </si>
  <si>
    <t>m2</t>
  </si>
  <si>
    <t>Tubo PVC rígido para esgoto no diâmetro de 100mm incluindo escavação e aterro com areia</t>
  </si>
  <si>
    <t>DER-ES 140903</t>
  </si>
  <si>
    <t>Fôrma de tábua de madeira de 2.5 x 30.0 cm para fundações, levando-se em conta a utilização 5 vezes (incluido o material, corte, montagem, escoramento e desforma)</t>
  </si>
  <si>
    <t>DER-ES 040206</t>
  </si>
  <si>
    <t>1.6</t>
  </si>
  <si>
    <t>1.7</t>
  </si>
  <si>
    <t>1.8</t>
  </si>
  <si>
    <t>1.9</t>
  </si>
  <si>
    <t>Fornecimento, preparo e aplicação de concreto Fck=25 MPa (brita 1 e 2) - (5% de perdas já incluído no custo)</t>
  </si>
  <si>
    <t>DER-ES 040237</t>
  </si>
  <si>
    <t>Fornecimento, dobragem e colocação em fôrma, de armadura CA-50 A média, diâmetro de 6.3 a 10.0 mm</t>
  </si>
  <si>
    <t>DER-ES 040243</t>
  </si>
  <si>
    <t>kg</t>
  </si>
  <si>
    <t>Reaterro apiloado de cavas de fundação, em camadas de 20 cm</t>
  </si>
  <si>
    <t>DER-ES 030201</t>
  </si>
  <si>
    <t>Vargem Alta - ES, 21 de dezembro de 2021.</t>
  </si>
  <si>
    <t>VARGEM ALTA</t>
  </si>
  <si>
    <t>L.S. =  157,27%</t>
  </si>
  <si>
    <t>Biodigestor de 500 litros/dia</t>
  </si>
  <si>
    <t>BDI DE 31,96%</t>
  </si>
  <si>
    <t>VALOR DE MERCADO DE BIODIGESTORES</t>
  </si>
  <si>
    <t>PREÇO MÉDIO</t>
  </si>
  <si>
    <t>MEMORIAL DESCRITIVO</t>
  </si>
  <si>
    <t>LOCAL:  VARGEM ALTA - ES.</t>
  </si>
  <si>
    <t>Todos os tubos adicionados deverão ter mão de obra específica para realizar o serviço de assentamento.</t>
  </si>
  <si>
    <t>Caixas de inspeção de alv. blocos concreto 9x19x39cm, dim, 60x60cm e Hmáx = 1m, com tampa de conc. esp. 5cm, lastro de conc. esp. 10cm, revest intern. c/ chapisco e reboco impermeabilizado, incl. escavação, reaterro e enchimento (caixa de lodo)</t>
  </si>
  <si>
    <t>Será executado o fornecimento, preparo e aplicação de concreto Fck=25 MPa (brita 1 e 2) - (5% de perdas já incluído no custo) para a execução de lajes nos locais onde existe a passagem de transeuntes.</t>
  </si>
  <si>
    <t>Será executado o fornecimento, dobragem e colocação em fôrma, de armadura CA-50 A média, diâmetro de 6.3 a 10.0 mm para a execução de lajes nos locais onde existe a passagem de transeuntes.</t>
  </si>
  <si>
    <t>Após o assentamento dos biodigestores será realizado o reaterro apiloado de cavas de fundação, em camadas de 20 cm para a total compactação e término dos serviços de instalação dos biodigestores.</t>
  </si>
  <si>
    <t>Será instalado biodigestor para o tratamento de esgoto das residências contempladas pelo programa.</t>
  </si>
  <si>
    <t>SINAPI 93358</t>
  </si>
  <si>
    <t>SINAPI 92267</t>
  </si>
  <si>
    <t>REATERRO MANUAL DE VALAS COM COMPACTAÇÃO MECANIZADA. AF_04/2016</t>
  </si>
  <si>
    <t xml:space="preserve">SINAPI 93382 </t>
  </si>
  <si>
    <t>COMPOSIÇÃO DE PREÇO UNITÁRIO</t>
  </si>
  <si>
    <t>Item 1</t>
  </si>
  <si>
    <t>Unidade</t>
  </si>
  <si>
    <t>CÓDIGO</t>
  </si>
  <si>
    <t>1 - MÃO DE OBRA</t>
  </si>
  <si>
    <t>COEFICIENTE</t>
  </si>
  <si>
    <t>P. UNITÁRIO</t>
  </si>
  <si>
    <t>TOTAL PARCIAL</t>
  </si>
  <si>
    <t>CARPINTEIRO DE FORMAS</t>
  </si>
  <si>
    <t>H</t>
  </si>
  <si>
    <t>TOTAL A</t>
  </si>
  <si>
    <t>2 - MATERIAIS</t>
  </si>
  <si>
    <t>00005061 SINAPI</t>
  </si>
  <si>
    <t>PREGO DE ACO POLIDO COM CABECA 18 X 27 (2 1/2 X 10)</t>
  </si>
  <si>
    <t>KG</t>
  </si>
  <si>
    <t>SARRAFO *2,5 X 10* CM EM PINUS, MISTA OU EQUIVALENTE DA REGIAO - BRUTA</t>
  </si>
  <si>
    <t>TOTAL B</t>
  </si>
  <si>
    <t>3 - SERVIÇOS</t>
  </si>
  <si>
    <t>TOTAL C</t>
  </si>
  <si>
    <t>RESUMO</t>
  </si>
  <si>
    <t>DISCRIMINAÇÃO</t>
  </si>
  <si>
    <t>TAXA</t>
  </si>
  <si>
    <t>VALORES</t>
  </si>
  <si>
    <t>MÃO DE OBRA (TOTAL A)</t>
  </si>
  <si>
    <t>MATERIAIS (TOTAL B)</t>
  </si>
  <si>
    <t>SERVIÇOS (TOTAL C)</t>
  </si>
  <si>
    <t xml:space="preserve">BDI </t>
  </si>
  <si>
    <t>ENCARGOS SOCIAIS ADERIDO</t>
  </si>
  <si>
    <t xml:space="preserve">SUBTOTAL </t>
  </si>
  <si>
    <t>TOTAL</t>
  </si>
  <si>
    <t>AREIA LAVADA MEDIA (LABOR)</t>
  </si>
  <si>
    <t>M3</t>
  </si>
  <si>
    <t>L</t>
  </si>
  <si>
    <t>BRITA 1 (LABOR)</t>
  </si>
  <si>
    <t>020518 IOPES</t>
  </si>
  <si>
    <t>BRITA 2 (LABOR)</t>
  </si>
  <si>
    <t xml:space="preserve"> AJUDANTE DE OPERAÇÃO EM GERAL COM ENCARGOS COMPLEMENTARES</t>
  </si>
  <si>
    <t>88241
SINAPI</t>
  </si>
  <si>
    <t xml:space="preserve">ARMADOR COM ENCARGOS COMPLEMENTARES </t>
  </si>
  <si>
    <t>88245
SINAPI</t>
  </si>
  <si>
    <t xml:space="preserve"> SERVENTE COM ENCARGOS COMPLEMENTARES</t>
  </si>
  <si>
    <t>88316 SINAPI</t>
  </si>
  <si>
    <t>ACO CA-50, 8,0 MM, VERGALHAO</t>
  </si>
  <si>
    <t>UND</t>
  </si>
  <si>
    <t>ARAME DE AMARRACAO PARA GABIAO GALVANIZADO, DIAMETRO 2,2 MM</t>
  </si>
  <si>
    <t>00003312 SINAPI</t>
  </si>
  <si>
    <t>020503 IOPES</t>
  </si>
  <si>
    <t>BLOCO DE CONCRETO ESTRUTURAL 9 X 19 X 39 CM, FBK 4,5 MPA (NBR 6136)</t>
  </si>
  <si>
    <t>020517 IOPES</t>
  </si>
  <si>
    <t>CAL HIDRATADA CH-I PARA ARGAMASSAS</t>
  </si>
  <si>
    <t>00001106 SINAPI</t>
  </si>
  <si>
    <t>CIMENTO PORTLAND DE ALTO FORNO (AF) CP III-40</t>
  </si>
  <si>
    <t>00013284 SINAPI</t>
  </si>
  <si>
    <t>DESMOLDANTE PARA FORMAS (LABOR)</t>
  </si>
  <si>
    <t>028008 IOPES</t>
  </si>
  <si>
    <t>TABUA APARELHADA *2,5 X 30* CM, EM MACARANDUBA, ANGELIM OU EQUIVALENTE DA REGIAO</t>
  </si>
  <si>
    <t>00003992  SINAPI</t>
  </si>
  <si>
    <t>PEDREIRO COM ENCARGOS COMPLEMENTARES</t>
  </si>
  <si>
    <t>88309 
SINAPI</t>
  </si>
  <si>
    <t>BDI DE 29,63%
BDI DIF: 20,13%</t>
  </si>
  <si>
    <t>L.S. =  86,32%</t>
  </si>
  <si>
    <t>DETALHAMENTO DO BDI</t>
  </si>
  <si>
    <t>PROPONENTE:</t>
  </si>
  <si>
    <t>Prefeitura de Vargem Alta</t>
  </si>
  <si>
    <t>CONTRATO:</t>
  </si>
  <si>
    <t>1. Regime de Contribuição Previdenciária</t>
  </si>
  <si>
    <t>Com Desoneração</t>
  </si>
  <si>
    <t>2. Tipo de Intervenção</t>
  </si>
  <si>
    <t>3. Incidências sobre o custo</t>
  </si>
  <si>
    <r>
      <t>Administração Central -</t>
    </r>
    <r>
      <rPr>
        <b/>
        <sz val="10"/>
        <rFont val="Arial"/>
        <family val="2"/>
      </rPr>
      <t xml:space="preserve"> AC</t>
    </r>
  </si>
  <si>
    <r>
      <t>Riscos -</t>
    </r>
    <r>
      <rPr>
        <b/>
        <sz val="10"/>
        <rFont val="Arial"/>
        <family val="2"/>
      </rPr>
      <t xml:space="preserve"> R</t>
    </r>
  </si>
  <si>
    <r>
      <t>Seguros e Garantias Contratuais -</t>
    </r>
    <r>
      <rPr>
        <b/>
        <sz val="10"/>
        <rFont val="Arial"/>
        <family val="2"/>
      </rPr>
      <t xml:space="preserve"> S+G</t>
    </r>
  </si>
  <si>
    <r>
      <t xml:space="preserve">Despesas e Encargos Financeiros - </t>
    </r>
    <r>
      <rPr>
        <b/>
        <sz val="10"/>
        <rFont val="Arial"/>
        <family val="2"/>
      </rPr>
      <t>DF</t>
    </r>
  </si>
  <si>
    <r>
      <t>Lucro -</t>
    </r>
    <r>
      <rPr>
        <b/>
        <sz val="10"/>
        <rFont val="Arial"/>
        <family val="2"/>
      </rPr>
      <t xml:space="preserve"> L</t>
    </r>
  </si>
  <si>
    <t>4 – Incidências sobre o preço de venda</t>
  </si>
  <si>
    <t>Despesas Tributárias - I</t>
  </si>
  <si>
    <t>Percentual da base de cálculo para o ISS:</t>
  </si>
  <si>
    <t>Alíquota do ISS (sobre a base de cálculo):</t>
  </si>
  <si>
    <t>COFINS</t>
  </si>
  <si>
    <t>PIS</t>
  </si>
  <si>
    <t>INSS</t>
  </si>
  <si>
    <t>5 – Demonstrativo de cálculo do BDI</t>
  </si>
  <si>
    <r>
      <t xml:space="preserve">BDI=    </t>
    </r>
    <r>
      <rPr>
        <u/>
        <sz val="10"/>
        <rFont val="Arial"/>
        <family val="2"/>
      </rPr>
      <t>(1+(AC+S+R+G))(1+DF)(1+L))</t>
    </r>
    <r>
      <rPr>
        <sz val="10"/>
        <rFont val="Arial"/>
        <family val="2"/>
      </rPr>
      <t xml:space="preserve">  -1 =</t>
    </r>
  </si>
  <si>
    <t>( 1- I )</t>
  </si>
  <si>
    <t>Declaro para os devidos fins que, conforme legislação tributária municipal, a base de cálculo</t>
  </si>
  <si>
    <t xml:space="preserve">Declaro para os devidos fins que o regime de Contribuição Previdenciária adotado para </t>
  </si>
  <si>
    <t xml:space="preserve">a Administração Pública.    </t>
  </si>
  <si>
    <t>Eng./Arq.</t>
  </si>
  <si>
    <t>CREA/CAU:</t>
  </si>
  <si>
    <t>Nome</t>
  </si>
  <si>
    <t>Cargo</t>
  </si>
  <si>
    <t>Edificações</t>
  </si>
  <si>
    <t>DETALHAMENTO DO BDI DIFERENCIADO</t>
  </si>
  <si>
    <t>Fornecimento de Materiais e Equipamentos</t>
  </si>
  <si>
    <t>FABRICAÇÃO DE FÔRMA PARA LAJES, EM CHAPA DE MADEIRA COMPENSADA RESINADA, E = 17 MM. AF_09/2020</t>
  </si>
  <si>
    <t>ESCAVAÇÃO MANUAL DE VALA COM PROFUNDIDADE MENOR OU IGUAL A 1,30 M. AF_02/2021</t>
  </si>
  <si>
    <t>Valor Total dos Serviços</t>
  </si>
  <si>
    <t>180 dias</t>
  </si>
  <si>
    <t xml:space="preserve">CRONOGRAMA FÍSICO-FINANCEIRO </t>
  </si>
  <si>
    <t>Biodigestor para tratamento de esgoto domiciliar com a capacidade de 700 litros/dia, marca fortlev. (BDI DIF. 20,13%)</t>
  </si>
  <si>
    <t>BETONEIRA CAPACIDADE NOMINAL 400L, CAPACIDADE DE MISTURA 280L, MOTOR ELETRICO TRIFASICO 220/380V POTENCIA 2CV, SEM CARREGADOR</t>
  </si>
  <si>
    <t>081115 IOPES</t>
  </si>
  <si>
    <t>88261
SINAPI</t>
  </si>
  <si>
    <t>043053 SINAPI</t>
  </si>
  <si>
    <t>000650 SINAPI</t>
  </si>
  <si>
    <t>006212 SINAPI</t>
  </si>
  <si>
    <t>EFIZI AZU COMÉRCIO LTDA | CNPJ 34.229.157/0001-05</t>
  </si>
  <si>
    <t xml:space="preserve"> LF Comercial de Bens LTDA / CNPJ: 91.845.735/0004-14</t>
  </si>
  <si>
    <t>SINAPI 90082</t>
  </si>
  <si>
    <t>1.10</t>
  </si>
  <si>
    <t>ESCAVAÇÃO MECANIZADA DE VALA COM PROF. ATÉ 1,5 M (MÉDIA MONTANTE E JUSANTE/UMA COMPOSIÇÃO POR TRECHO), ESCAVADEIRA (0,8 M3), LARG. DE 1,5 M A 2,5 M, EM SOLO DE 1A CATEGORIA, EM LOCAIS COM ALTO NÍVEL DE INTERFERÊNCIA. AF_09/2024</t>
  </si>
  <si>
    <t>DATA BASE: SINAPI 07-2025</t>
  </si>
  <si>
    <t>ALVENARIA DE VEDAÇÃO DE BLOCOS CERÂMICOS FURADOS NA HORIZONTAL DE 19X19X39 CM (ESPESSURA 19 CM) E ARGAMASSA DE ASSENTAMENTO COM PREPARO EM BETONEIRA. AF_12/2021</t>
  </si>
  <si>
    <t>SINAPI 103370</t>
  </si>
  <si>
    <t>m²</t>
  </si>
  <si>
    <t>LASTRO COM MATERIAL GRANULAR (PEDRA BRITADA N.3), APLICADO EM PISOS OU LAJES SOBRE SOLO, ESPESSURA DE *10 CM*. AF_01/2024</t>
  </si>
  <si>
    <t>SINAPI 100322</t>
  </si>
  <si>
    <t>m³</t>
  </si>
  <si>
    <t>TUBO DE PVC BRANCO PARA REDE COLETORA DE ESGOTO CONDOMINIAL DE PAREDE MACIÇA, DN 100 MM, JUNTA ELÁSTICA - FORNECIMENTO E ASSENTAMENTO. AF_01/2021</t>
  </si>
  <si>
    <t>SINAPI 102264</t>
  </si>
  <si>
    <t>TUBO, PVC, SOLDÁVEL, DE 60MM, INSTALADO EM PRUMADA DE ÁGUA - FORNECIMENTO E INSTALAÇÃO. AF_06/2022</t>
  </si>
  <si>
    <t>SINAPI 89450</t>
  </si>
  <si>
    <t>TUBO PVC, SERIE NORMAL, ESGOTO PREDIAL, DN 75 MM, FORNECIDO E INSTALADO EM RAMAL DE DESCARGA OU RAMAL DE ESGOTO SANITÁRIO. AF_08/2022</t>
  </si>
  <si>
    <t>SINAPI 89713</t>
  </si>
  <si>
    <t>CONCRETAGEM DE VIGAS E LAJES, FCK=25 MPA, PARA QUALQUER TIPO DE LAJE COM BALDES EM EDIFICAÇÃO TÉRREA - LANÇAMENTO, ADENSAMENTO E ACABAMENTO. AF_02/2022</t>
  </si>
  <si>
    <t>SINAPI 103682</t>
  </si>
  <si>
    <t>1.11</t>
  </si>
  <si>
    <t>1.12</t>
  </si>
  <si>
    <t>CORTE E DOBRA DE AÇO CA-25, DIÂMETRO DE 6,3 MM. AF_06/2022</t>
  </si>
  <si>
    <t>SINAPI 92875</t>
  </si>
  <si>
    <t>IGOR GAVA SARTÓRIO SCARTON</t>
  </si>
  <si>
    <t>CREA ES-059785/D</t>
  </si>
  <si>
    <t>Será executado escavação mecanizada para a instalação dos biodigestores</t>
  </si>
  <si>
    <t xml:space="preserve">A escavação será manual em solo de 1ª categoria no fundo para acerto do fundo da vala com a profundidade de aproximadamente 10 cm pré estabelecida via manual de instalação.
</t>
  </si>
  <si>
    <t>Será executado piso de concreto armado com espessura de 10 cm na base dos biodigestores a serem instalados.</t>
  </si>
  <si>
    <t>Será executado caixas de lodo de alvenaria de blocos concreto 9x19x39cm, com as dimensões de 70x70cm e altura máxima de  1metro, com tampa de concreto armado com espessura de 10cm, revestimento interno com chapisco e reboco impermeabilizado, inclusive escavação, reaterro e enchimento  (caixa de lodo) e no fundo camada de brita 3 com esp. 10cm. Não devendo ser concretado, permitindo a infiltração no solo.</t>
  </si>
  <si>
    <t>Será utilizado fôrma de tábua de madeira de 2.5 x 30.0 cm para execução das tampas em concreto armado das caixa lodo, levando-se em conta a utilização 5 vezes (incluido o material, corte, montagem, escoramento e desforma).</t>
  </si>
  <si>
    <t>Bremenkamp Material de Construção LTDA / CPF: 05.551.396/0001-89</t>
  </si>
  <si>
    <t>INSTALAÇÃO DE 128 UNIDADES DE BIODIGESTORES EM ALTO POMBAL, ALTO OURO E SUMIDOURO</t>
  </si>
  <si>
    <t>FUNDO 128 BIODIGESTORES, LAJE COM D = 1,55m; e =  0,1m; V = 26,03m³ TAMPA CAIXA LODO, 0,8 X 0,8 X 0,1 = 0,064m³ X 138 = 8,83</t>
  </si>
  <si>
    <t>FUNDO 128 BIODIGESTORES, LAJE COM D = 1,55m; e =  0,1m;  VERGALHÃO 6.3mm ESPAÇADO A CADA 10CM = 15,25m DE VERGALHÃO PARA CADA X 128 = 1.952m X 0,245Kg/m = 478,24Kg; TAMPA CAIXA LODO, 0,8 X 0,8 =12 BARRAS COM 74cm = 8,88m X 128 = 1.136,64m X 0,245Kg/m = 278,47Kg.</t>
  </si>
  <si>
    <t>TAMPA CAIXA LODO 0,8 X 0,8 = 0,64m² X 128 = 81,92</t>
  </si>
  <si>
    <t>CAIXA DE LODO = 0,7 m² x 4 = 2,80m³x128 biodigestores=358,40m²</t>
  </si>
  <si>
    <t>FUNDO CAIXA LODO = 0,8x0,8*0,1=0,064*128biodigestores=8,19m³</t>
  </si>
  <si>
    <t>18,00 m x 128 biodigestores= 2.304,00m</t>
  </si>
  <si>
    <t>12,00 m x 128 biodigestores= 1.536,00m</t>
  </si>
  <si>
    <t>0,750 m x 128 biodigestores= 96,00m</t>
  </si>
  <si>
    <t>(Pi x 0,70^2 x 1,64)- (Pi x 0,475^2 x 1,64)= 1,54- 1,16= 0,38m3 x 128 biodigestores= 92,68m2</t>
  </si>
  <si>
    <t>Vargem Alta - ES, 25 de novembro de 2025.</t>
  </si>
  <si>
    <t>Alto Pombal</t>
  </si>
  <si>
    <t>Alto Ouro</t>
  </si>
  <si>
    <t>Sumidouro</t>
  </si>
  <si>
    <t>Data: 25/11/2025</t>
  </si>
  <si>
    <t>30 DIAS</t>
  </si>
  <si>
    <t>60 DIAS</t>
  </si>
  <si>
    <t>90 DIAS</t>
  </si>
  <si>
    <t>120 DIAS</t>
  </si>
  <si>
    <t>150 DIAS</t>
  </si>
  <si>
    <t>180 DIAS</t>
  </si>
  <si>
    <t>128 unidades</t>
  </si>
  <si>
    <t>Pi x 0,775^2 x 1,64= 3,09m3 x 128 biodigestores= 395,90m3</t>
  </si>
  <si>
    <t>Pi x 0,775^2 x 0,1 x 128 biodigestores= 48,28m3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</si>
</sst>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9">
    <numFmt numFmtId="44" formatCode="_-&quot;R$&quot;\ * #,##0.00_-;\-&quot;R$&quot;\ * #,##0.00_-;_-&quot;R$&quot;\ * &quot;-&quot;??_-;_-@_-"/>
    <numFmt numFmtId="43" formatCode="_-* #,##0.00_-;\-* #,##0.00_-;_-* &quot;-&quot;??_-;_-@_-"/>
    <numFmt numFmtId="164" formatCode="_(* #,##0.00_);_(* \(#,##0.00\);_(* &quot;-&quot;??_);_(@_)"/>
    <numFmt numFmtId="165" formatCode="0.0000"/>
    <numFmt numFmtId="166" formatCode="0.000"/>
    <numFmt numFmtId="167" formatCode="0.000000"/>
    <numFmt numFmtId="168" formatCode="0.00000"/>
    <numFmt numFmtId="169" formatCode="_(* #,##0.000000_);_(* \(#,##0.000000\);_(* &quot;-&quot;??_);_(@_)"/>
    <numFmt numFmtId="170" formatCode="0.0%"/>
  </numFmts>
  <fonts count="44" x14ac:knownFonts="1">
    <font>
      <sz val="10"/>
      <name val="Arial"/>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0"/>
      <name val="Arial"/>
      <family val="2"/>
    </font>
    <font>
      <b/>
      <sz val="12"/>
      <name val="Arial"/>
      <family val="2"/>
    </font>
    <font>
      <sz val="10"/>
      <name val="Arial"/>
      <family val="2"/>
    </font>
    <font>
      <b/>
      <sz val="11"/>
      <name val="Arial"/>
      <family val="2"/>
    </font>
    <font>
      <sz val="11"/>
      <name val="Arial"/>
      <family val="2"/>
    </font>
    <font>
      <sz val="9"/>
      <name val="Arial"/>
      <family val="2"/>
    </font>
    <font>
      <b/>
      <sz val="20"/>
      <name val="Arial"/>
      <family val="2"/>
    </font>
    <font>
      <b/>
      <sz val="14"/>
      <name val="Arial"/>
      <family val="2"/>
    </font>
    <font>
      <b/>
      <sz val="9"/>
      <name val="Arial"/>
      <family val="2"/>
    </font>
    <font>
      <b/>
      <sz val="18"/>
      <name val="Arial"/>
      <family val="2"/>
    </font>
    <font>
      <sz val="11"/>
      <color indexed="8"/>
      <name val="Calibri"/>
      <family val="2"/>
    </font>
    <font>
      <sz val="9"/>
      <color indexed="81"/>
      <name val="Segoe UI"/>
      <family val="2"/>
    </font>
    <font>
      <sz val="11"/>
      <color rgb="FF000000"/>
      <name val="Calibri"/>
      <family val="2"/>
      <charset val="1"/>
    </font>
    <font>
      <b/>
      <sz val="9"/>
      <color indexed="81"/>
      <name val="Segoe UI"/>
      <family val="2"/>
    </font>
    <font>
      <sz val="8"/>
      <name val="Arial"/>
      <family val="2"/>
    </font>
    <font>
      <b/>
      <sz val="10"/>
      <name val="Arial"/>
      <family val="2"/>
    </font>
    <font>
      <b/>
      <sz val="22"/>
      <name val="Arial"/>
      <family val="2"/>
    </font>
    <font>
      <b/>
      <sz val="8"/>
      <name val="Arial"/>
      <family val="2"/>
    </font>
    <font>
      <sz val="8"/>
      <name val="Arial"/>
      <family val="2"/>
    </font>
    <font>
      <sz val="7"/>
      <name val="Arial"/>
      <family val="2"/>
    </font>
    <font>
      <b/>
      <sz val="16"/>
      <name val="Arial"/>
      <family val="2"/>
    </font>
    <font>
      <b/>
      <sz val="12"/>
      <color indexed="8"/>
      <name val="Arial"/>
      <family val="2"/>
    </font>
    <font>
      <sz val="12"/>
      <color indexed="8"/>
      <name val="Arial"/>
      <family val="2"/>
    </font>
    <font>
      <b/>
      <sz val="10"/>
      <color indexed="8"/>
      <name val="Arial"/>
      <family val="2"/>
    </font>
    <font>
      <sz val="10"/>
      <color indexed="8"/>
      <name val="Arial"/>
      <family val="2"/>
    </font>
    <font>
      <sz val="8"/>
      <color indexed="8"/>
      <name val="Arial"/>
      <family val="2"/>
    </font>
    <font>
      <sz val="3"/>
      <name val="Arial"/>
      <family val="2"/>
    </font>
    <font>
      <b/>
      <sz val="3"/>
      <name val="Arial"/>
      <family val="2"/>
    </font>
    <font>
      <i/>
      <sz val="10"/>
      <name val="Arial"/>
      <family val="2"/>
    </font>
    <font>
      <u/>
      <sz val="10"/>
      <name val="Arial"/>
      <family val="2"/>
    </font>
    <font>
      <b/>
      <i/>
      <sz val="14"/>
      <name val="Arial"/>
      <family val="2"/>
    </font>
    <font>
      <b/>
      <sz val="10"/>
      <color indexed="10"/>
      <name val="Arial"/>
      <family val="2"/>
    </font>
    <font>
      <sz val="10"/>
      <color indexed="8"/>
      <name val="Calibri"/>
      <family val="2"/>
    </font>
    <font>
      <b/>
      <sz val="9"/>
      <color indexed="81"/>
      <name val="Tahoma"/>
      <family val="2"/>
    </font>
    <font>
      <sz val="9"/>
      <color indexed="81"/>
      <name val="Tahoma"/>
      <family val="2"/>
    </font>
    <font>
      <sz val="10"/>
      <color indexed="81"/>
      <name val="Tahoma"/>
      <family val="2"/>
    </font>
    <font>
      <b/>
      <sz val="10"/>
      <color indexed="81"/>
      <name val="Tahoma"/>
      <family val="2"/>
    </font>
    <font>
      <sz val="10"/>
      <color theme="1"/>
      <name val="Arial"/>
      <family val="2"/>
    </font>
  </fonts>
  <fills count="6">
    <fill>
      <patternFill patternType="none"/>
    </fill>
    <fill>
      <patternFill patternType="gray125"/>
    </fill>
    <fill>
      <patternFill patternType="solid">
        <fgColor indexed="9"/>
        <bgColor indexed="64"/>
      </patternFill>
    </fill>
    <fill>
      <patternFill patternType="solid">
        <fgColor indexed="26"/>
        <bgColor indexed="64"/>
      </patternFill>
    </fill>
    <fill>
      <patternFill patternType="solid">
        <fgColor indexed="55"/>
        <bgColor indexed="64"/>
      </patternFill>
    </fill>
    <fill>
      <patternFill patternType="solid">
        <fgColor rgb="FFFFFF00"/>
        <bgColor indexed="64"/>
      </patternFill>
    </fill>
  </fills>
  <borders count="18">
    <border>
      <left/>
      <right/>
      <top/>
      <bottom/>
      <diagonal/>
    </border>
    <border>
      <left style="thin">
        <color indexed="64"/>
      </left>
      <right/>
      <top style="thin">
        <color indexed="64"/>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bottom style="thin">
        <color indexed="64"/>
      </bottom>
      <diagonal/>
    </border>
    <border>
      <left style="thin">
        <color indexed="64"/>
      </left>
      <right style="thin">
        <color indexed="64"/>
      </right>
      <top/>
      <bottom style="thin">
        <color indexed="64"/>
      </bottom>
      <diagonal/>
    </border>
    <border>
      <left/>
      <right/>
      <top style="thin">
        <color indexed="64"/>
      </top>
      <bottom style="thin">
        <color indexed="64"/>
      </bottom>
      <diagonal/>
    </border>
    <border>
      <left/>
      <right/>
      <top style="thin">
        <color indexed="64"/>
      </top>
      <bottom/>
      <diagonal/>
    </border>
    <border>
      <left/>
      <right style="thin">
        <color indexed="64"/>
      </right>
      <top style="thin">
        <color indexed="64"/>
      </top>
      <bottom/>
      <diagonal/>
    </border>
    <border>
      <left/>
      <right style="thin">
        <color indexed="64"/>
      </right>
      <top/>
      <bottom style="thin">
        <color indexed="64"/>
      </bottom>
      <diagonal/>
    </border>
    <border>
      <left style="thin">
        <color indexed="64"/>
      </left>
      <right/>
      <top/>
      <bottom/>
      <diagonal/>
    </border>
    <border>
      <left/>
      <right style="thin">
        <color indexed="64"/>
      </right>
      <top/>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top style="thin">
        <color indexed="64"/>
      </top>
      <bottom style="thin">
        <color indexed="64"/>
      </bottom>
      <diagonal/>
    </border>
    <border>
      <left style="thin">
        <color indexed="64"/>
      </left>
      <right style="thin">
        <color indexed="64"/>
      </right>
      <top/>
      <bottom/>
      <diagonal/>
    </border>
  </borders>
  <cellStyleXfs count="44">
    <xf numFmtId="0" fontId="0" fillId="0" borderId="0"/>
    <xf numFmtId="164" fontId="6" fillId="0" borderId="0" applyFont="0" applyFill="0" applyBorder="0" applyAlignment="0" applyProtection="0"/>
    <xf numFmtId="0" fontId="8" fillId="0" borderId="0"/>
    <xf numFmtId="9" fontId="16" fillId="0" borderId="0" applyFont="0" applyFill="0" applyBorder="0" applyAlignment="0" applyProtection="0"/>
    <xf numFmtId="9" fontId="8" fillId="0" borderId="0" applyFont="0" applyFill="0" applyBorder="0" applyAlignment="0" applyProtection="0"/>
    <xf numFmtId="44" fontId="6" fillId="0" borderId="0" applyFont="0" applyFill="0" applyBorder="0" applyAlignment="0" applyProtection="0"/>
    <xf numFmtId="9" fontId="6" fillId="0" borderId="0" applyFont="0" applyFill="0" applyBorder="0" applyAlignment="0" applyProtection="0"/>
    <xf numFmtId="164" fontId="6" fillId="0" borderId="0" applyFont="0" applyFill="0" applyBorder="0" applyAlignment="0" applyProtection="0"/>
    <xf numFmtId="0" fontId="8" fillId="0" borderId="0"/>
    <xf numFmtId="0" fontId="5" fillId="0" borderId="0"/>
    <xf numFmtId="44" fontId="5" fillId="0" borderId="0" applyFont="0" applyFill="0" applyBorder="0" applyAlignment="0" applyProtection="0"/>
    <xf numFmtId="9" fontId="5" fillId="0" borderId="0" applyFont="0" applyFill="0" applyBorder="0" applyAlignment="0" applyProtection="0"/>
    <xf numFmtId="0" fontId="4" fillId="0" borderId="0"/>
    <xf numFmtId="0" fontId="8" fillId="0" borderId="0"/>
    <xf numFmtId="9" fontId="8" fillId="0" borderId="0" applyFont="0" applyFill="0" applyBorder="0" applyAlignment="0" applyProtection="0"/>
    <xf numFmtId="0" fontId="16" fillId="0" borderId="0"/>
    <xf numFmtId="0" fontId="8" fillId="0" borderId="0"/>
    <xf numFmtId="9" fontId="8" fillId="0" borderId="0" applyFont="0" applyFill="0" applyBorder="0" applyAlignment="0" applyProtection="0"/>
    <xf numFmtId="0" fontId="18" fillId="0" borderId="0"/>
    <xf numFmtId="164" fontId="8" fillId="0" borderId="0" applyFont="0" applyFill="0" applyBorder="0" applyAlignment="0" applyProtection="0"/>
    <xf numFmtId="0" fontId="3" fillId="0" borderId="0"/>
    <xf numFmtId="44" fontId="3" fillId="0" borderId="0" applyFont="0" applyFill="0" applyBorder="0" applyAlignment="0" applyProtection="0"/>
    <xf numFmtId="9" fontId="3" fillId="0" borderId="0" applyFont="0" applyFill="0" applyBorder="0" applyAlignment="0" applyProtection="0"/>
    <xf numFmtId="0" fontId="6" fillId="0" borderId="0"/>
    <xf numFmtId="164" fontId="6" fillId="0" borderId="0" applyFont="0" applyFill="0" applyBorder="0" applyAlignment="0" applyProtection="0"/>
    <xf numFmtId="9" fontId="6" fillId="0" borderId="0" applyFont="0" applyFill="0" applyBorder="0" applyAlignment="0" applyProtection="0"/>
    <xf numFmtId="0" fontId="2" fillId="0" borderId="0"/>
    <xf numFmtId="0" fontId="6" fillId="0" borderId="0"/>
    <xf numFmtId="43" fontId="6" fillId="0" borderId="0" applyFont="0" applyFill="0" applyBorder="0" applyAlignment="0" applyProtection="0"/>
    <xf numFmtId="44" fontId="6" fillId="0" borderId="0" applyFont="0" applyFill="0" applyBorder="0" applyAlignment="0" applyProtection="0"/>
    <xf numFmtId="43" fontId="6" fillId="0" borderId="0" applyFont="0" applyFill="0" applyBorder="0" applyAlignment="0" applyProtection="0"/>
    <xf numFmtId="0" fontId="6" fillId="0" borderId="0"/>
    <xf numFmtId="0" fontId="1" fillId="0" borderId="0"/>
    <xf numFmtId="44" fontId="1" fillId="0" borderId="0" applyFont="0" applyFill="0" applyBorder="0" applyAlignment="0" applyProtection="0"/>
    <xf numFmtId="9" fontId="1" fillId="0" borderId="0" applyFont="0" applyFill="0" applyBorder="0" applyAlignment="0" applyProtection="0"/>
    <xf numFmtId="0" fontId="1" fillId="0" borderId="0"/>
    <xf numFmtId="0" fontId="6" fillId="0" borderId="0"/>
    <xf numFmtId="9" fontId="6" fillId="0" borderId="0" applyFont="0" applyFill="0" applyBorder="0" applyAlignment="0" applyProtection="0"/>
    <xf numFmtId="43" fontId="6" fillId="0" borderId="0" applyFont="0" applyFill="0" applyBorder="0" applyAlignment="0" applyProtection="0"/>
    <xf numFmtId="0" fontId="1" fillId="0" borderId="0"/>
    <xf numFmtId="44" fontId="1" fillId="0" borderId="0" applyFont="0" applyFill="0" applyBorder="0" applyAlignment="0" applyProtection="0"/>
    <xf numFmtId="9" fontId="1" fillId="0" borderId="0" applyFont="0" applyFill="0" applyBorder="0" applyAlignment="0" applyProtection="0"/>
    <xf numFmtId="43" fontId="6" fillId="0" borderId="0" applyFont="0" applyFill="0" applyBorder="0" applyAlignment="0" applyProtection="0"/>
    <xf numFmtId="0" fontId="1" fillId="0" borderId="0"/>
  </cellStyleXfs>
  <cellXfs count="448">
    <xf numFmtId="0" fontId="0" fillId="0" borderId="0" xfId="0"/>
    <xf numFmtId="0" fontId="8" fillId="0" borderId="0" xfId="0" applyFont="1"/>
    <xf numFmtId="164" fontId="10" fillId="0" borderId="0" xfId="1" applyFont="1"/>
    <xf numFmtId="0" fontId="7" fillId="0" borderId="0" xfId="0" applyFont="1"/>
    <xf numFmtId="0" fontId="9" fillId="0" borderId="0" xfId="0" applyFont="1" applyAlignment="1">
      <alignment horizontal="center" wrapText="1"/>
    </xf>
    <xf numFmtId="0" fontId="10" fillId="0" borderId="0" xfId="0" applyFont="1" applyAlignment="1">
      <alignment wrapText="1"/>
    </xf>
    <xf numFmtId="164" fontId="10" fillId="0" borderId="0" xfId="1" applyFont="1" applyAlignment="1"/>
    <xf numFmtId="0" fontId="10" fillId="0" borderId="0" xfId="0" applyFont="1" applyAlignment="1">
      <alignment horizontal="center" wrapText="1"/>
    </xf>
    <xf numFmtId="164" fontId="10" fillId="0" borderId="0" xfId="1" applyFont="1" applyBorder="1" applyAlignment="1">
      <alignment horizontal="right" wrapText="1"/>
    </xf>
    <xf numFmtId="0" fontId="10" fillId="0" borderId="0" xfId="0" applyFont="1" applyAlignment="1">
      <alignment horizontal="justify" wrapText="1"/>
    </xf>
    <xf numFmtId="0" fontId="9" fillId="0" borderId="0" xfId="0" applyFont="1" applyAlignment="1">
      <alignment horizontal="right" wrapText="1"/>
    </xf>
    <xf numFmtId="0" fontId="9" fillId="0" borderId="0" xfId="0" applyFont="1" applyAlignment="1">
      <alignment wrapText="1"/>
    </xf>
    <xf numFmtId="0" fontId="10" fillId="0" borderId="0" xfId="0" applyFont="1" applyAlignment="1">
      <alignment horizontal="center" vertical="top" wrapText="1"/>
    </xf>
    <xf numFmtId="164" fontId="10" fillId="0" borderId="0" xfId="1" applyFont="1" applyBorder="1" applyAlignment="1">
      <alignment horizontal="right" vertical="top" wrapText="1"/>
    </xf>
    <xf numFmtId="164" fontId="9" fillId="0" borderId="0" xfId="1" applyFont="1" applyAlignment="1"/>
    <xf numFmtId="164" fontId="9" fillId="0" borderId="0" xfId="1" applyFont="1"/>
    <xf numFmtId="164" fontId="8" fillId="0" borderId="0" xfId="0" applyNumberFormat="1" applyFont="1"/>
    <xf numFmtId="2" fontId="8" fillId="0" borderId="0" xfId="0" applyNumberFormat="1" applyFont="1"/>
    <xf numFmtId="0" fontId="10" fillId="0" borderId="0" xfId="0" applyFont="1"/>
    <xf numFmtId="0" fontId="14" fillId="0" borderId="4" xfId="0" applyFont="1" applyBorder="1" applyAlignment="1">
      <alignment horizontal="center" vertical="center"/>
    </xf>
    <xf numFmtId="0" fontId="11" fillId="0" borderId="2" xfId="0" applyFont="1" applyBorder="1" applyAlignment="1">
      <alignment horizontal="center" vertical="center" wrapText="1"/>
    </xf>
    <xf numFmtId="0" fontId="11" fillId="0" borderId="0" xfId="0" applyFont="1"/>
    <xf numFmtId="0" fontId="11" fillId="0" borderId="0" xfId="0" applyFont="1" applyAlignment="1">
      <alignment horizontal="center" wrapText="1"/>
    </xf>
    <xf numFmtId="164" fontId="11" fillId="0" borderId="0" xfId="1" applyFont="1" applyBorder="1" applyAlignment="1">
      <alignment horizontal="right" wrapText="1"/>
    </xf>
    <xf numFmtId="164" fontId="14" fillId="0" borderId="0" xfId="1" applyFont="1" applyAlignment="1"/>
    <xf numFmtId="164" fontId="14" fillId="0" borderId="2" xfId="1" applyFont="1" applyBorder="1" applyAlignment="1">
      <alignment horizontal="right" vertical="center"/>
    </xf>
    <xf numFmtId="0" fontId="11" fillId="0" borderId="0" xfId="0" applyFont="1" applyAlignment="1">
      <alignment horizontal="left" vertical="top" wrapText="1"/>
    </xf>
    <xf numFmtId="0" fontId="14" fillId="0" borderId="2" xfId="0" applyFont="1" applyBorder="1" applyAlignment="1">
      <alignment horizontal="center" vertical="center"/>
    </xf>
    <xf numFmtId="164" fontId="14" fillId="0" borderId="2" xfId="1" applyFont="1" applyBorder="1" applyAlignment="1">
      <alignment horizontal="center" vertical="center"/>
    </xf>
    <xf numFmtId="164" fontId="14" fillId="0" borderId="2" xfId="1" applyFont="1" applyBorder="1" applyAlignment="1">
      <alignment horizontal="center"/>
    </xf>
    <xf numFmtId="164" fontId="11" fillId="0" borderId="2" xfId="1" applyFont="1" applyBorder="1" applyAlignment="1">
      <alignment vertical="center" wrapText="1"/>
    </xf>
    <xf numFmtId="164" fontId="11" fillId="0" borderId="2" xfId="1" applyFont="1" applyFill="1" applyBorder="1" applyAlignment="1">
      <alignment vertical="center"/>
    </xf>
    <xf numFmtId="0" fontId="11" fillId="0" borderId="2" xfId="0" applyFont="1" applyBorder="1" applyAlignment="1">
      <alignment horizontal="justify" vertical="center" wrapText="1"/>
    </xf>
    <xf numFmtId="164" fontId="11" fillId="0" borderId="2" xfId="1" applyFont="1" applyBorder="1" applyAlignment="1">
      <alignment horizontal="right" vertical="center" wrapText="1"/>
    </xf>
    <xf numFmtId="164" fontId="11" fillId="0" borderId="2" xfId="1" applyFont="1" applyBorder="1" applyAlignment="1">
      <alignment horizontal="center" vertical="center" wrapText="1"/>
    </xf>
    <xf numFmtId="0" fontId="11" fillId="0" borderId="0" xfId="0" applyFont="1" applyAlignment="1">
      <alignment horizontal="center" vertical="center" wrapText="1"/>
    </xf>
    <xf numFmtId="164" fontId="11" fillId="0" borderId="0" xfId="1" applyFont="1" applyAlignment="1">
      <alignment vertical="center"/>
    </xf>
    <xf numFmtId="0" fontId="11" fillId="0" borderId="0" xfId="0" applyFont="1" applyAlignment="1">
      <alignment horizontal="left" vertical="center" wrapText="1"/>
    </xf>
    <xf numFmtId="164" fontId="11" fillId="0" borderId="2" xfId="1" applyFont="1" applyFill="1" applyBorder="1" applyAlignment="1">
      <alignment horizontal="left" vertical="center" wrapText="1"/>
    </xf>
    <xf numFmtId="164" fontId="14" fillId="0" borderId="2" xfId="1" applyFont="1" applyBorder="1" applyAlignment="1">
      <alignment vertical="center"/>
    </xf>
    <xf numFmtId="164" fontId="11" fillId="0" borderId="0" xfId="1" applyFont="1" applyAlignment="1">
      <alignment horizontal="center"/>
    </xf>
    <xf numFmtId="164" fontId="10" fillId="0" borderId="0" xfId="1" applyFont="1" applyAlignment="1">
      <alignment horizontal="center"/>
    </xf>
    <xf numFmtId="0" fontId="14" fillId="0" borderId="0" xfId="0" applyFont="1" applyAlignment="1">
      <alignment horizontal="center" wrapText="1"/>
    </xf>
    <xf numFmtId="164" fontId="14" fillId="0" borderId="0" xfId="1" applyFont="1" applyAlignment="1">
      <alignment horizontal="center" vertical="center"/>
    </xf>
    <xf numFmtId="0" fontId="14" fillId="0" borderId="2" xfId="0" applyFont="1" applyBorder="1" applyAlignment="1">
      <alignment horizontal="center" vertical="center" wrapText="1"/>
    </xf>
    <xf numFmtId="0" fontId="11" fillId="0" borderId="2" xfId="0" applyFont="1" applyBorder="1" applyAlignment="1">
      <alignment vertical="center"/>
    </xf>
    <xf numFmtId="164" fontId="11" fillId="0" borderId="2" xfId="1" applyFont="1" applyFill="1" applyBorder="1" applyAlignment="1">
      <alignment horizontal="center" vertical="center"/>
    </xf>
    <xf numFmtId="44" fontId="11" fillId="0" borderId="2" xfId="5" applyFont="1" applyFill="1" applyBorder="1" applyAlignment="1">
      <alignment horizontal="center" vertical="center"/>
    </xf>
    <xf numFmtId="2" fontId="11" fillId="0" borderId="2" xfId="1" applyNumberFormat="1" applyFont="1" applyBorder="1" applyAlignment="1">
      <alignment horizontal="center" vertical="center" wrapText="1"/>
    </xf>
    <xf numFmtId="4" fontId="11" fillId="0" borderId="2" xfId="1" applyNumberFormat="1" applyFont="1" applyBorder="1" applyAlignment="1">
      <alignment horizontal="center" vertical="center" wrapText="1"/>
    </xf>
    <xf numFmtId="164" fontId="11" fillId="0" borderId="0" xfId="1" applyFont="1" applyBorder="1" applyAlignment="1">
      <alignment horizontal="center" vertical="center" wrapText="1"/>
    </xf>
    <xf numFmtId="164" fontId="10" fillId="0" borderId="0" xfId="1" applyFont="1" applyBorder="1" applyAlignment="1">
      <alignment horizontal="center" wrapText="1"/>
    </xf>
    <xf numFmtId="164" fontId="10" fillId="0" borderId="0" xfId="1" applyFont="1" applyBorder="1" applyAlignment="1">
      <alignment horizontal="center" vertical="top" wrapText="1"/>
    </xf>
    <xf numFmtId="0" fontId="9" fillId="0" borderId="2" xfId="0" applyFont="1" applyBorder="1" applyAlignment="1">
      <alignment horizontal="justify" vertical="center" wrapText="1"/>
    </xf>
    <xf numFmtId="44" fontId="9" fillId="0" borderId="2" xfId="5" applyFont="1" applyBorder="1" applyAlignment="1">
      <alignment vertical="center"/>
    </xf>
    <xf numFmtId="164" fontId="11" fillId="0" borderId="2" xfId="1" applyFont="1" applyBorder="1" applyAlignment="1">
      <alignment horizontal="center" vertical="center"/>
    </xf>
    <xf numFmtId="0" fontId="8" fillId="0" borderId="0" xfId="0" applyFont="1" applyAlignment="1">
      <alignment horizontal="center" vertical="center"/>
    </xf>
    <xf numFmtId="0" fontId="8" fillId="0" borderId="0" xfId="0" quotePrefix="1" applyFont="1" applyAlignment="1">
      <alignment horizontal="center" vertical="center"/>
    </xf>
    <xf numFmtId="0" fontId="7" fillId="0" borderId="0" xfId="0" applyFont="1" applyAlignment="1">
      <alignment horizontal="center" vertical="center"/>
    </xf>
    <xf numFmtId="10" fontId="8" fillId="0" borderId="0" xfId="6" applyNumberFormat="1" applyFont="1" applyAlignment="1">
      <alignment horizontal="center" vertical="center"/>
    </xf>
    <xf numFmtId="0" fontId="14" fillId="0" borderId="2" xfId="0" applyFont="1" applyBorder="1" applyAlignment="1">
      <alignment horizontal="left" vertical="center" wrapText="1"/>
    </xf>
    <xf numFmtId="44" fontId="8" fillId="0" borderId="0" xfId="0" applyNumberFormat="1" applyFont="1"/>
    <xf numFmtId="0" fontId="14" fillId="0" borderId="7" xfId="0" applyFont="1" applyBorder="1" applyAlignment="1">
      <alignment horizontal="center" vertical="center"/>
    </xf>
    <xf numFmtId="9" fontId="8" fillId="0" borderId="0" xfId="6" applyFont="1" applyAlignment="1">
      <alignment horizontal="center" vertical="center"/>
    </xf>
    <xf numFmtId="164" fontId="14" fillId="0" borderId="2" xfId="1" applyFont="1" applyFill="1" applyBorder="1" applyAlignment="1">
      <alignment horizontal="center" vertical="center" wrapText="1"/>
    </xf>
    <xf numFmtId="0" fontId="11" fillId="0" borderId="0" xfId="0" applyFont="1" applyAlignment="1">
      <alignment horizontal="center" vertical="top" wrapText="1"/>
    </xf>
    <xf numFmtId="0" fontId="0" fillId="0" borderId="2" xfId="0" applyBorder="1" applyAlignment="1">
      <alignment wrapText="1"/>
    </xf>
    <xf numFmtId="0" fontId="21" fillId="0" borderId="0" xfId="0" applyFont="1"/>
    <xf numFmtId="0" fontId="6" fillId="0" borderId="2" xfId="0" applyFont="1" applyBorder="1" applyAlignment="1">
      <alignment wrapText="1"/>
    </xf>
    <xf numFmtId="0" fontId="6" fillId="0" borderId="14" xfId="0" applyFont="1" applyBorder="1" applyAlignment="1">
      <alignment wrapText="1"/>
    </xf>
    <xf numFmtId="44" fontId="14" fillId="0" borderId="2" xfId="5" applyFont="1" applyBorder="1" applyAlignment="1">
      <alignment vertical="center"/>
    </xf>
    <xf numFmtId="0" fontId="0" fillId="0" borderId="2" xfId="0" applyBorder="1" applyAlignment="1">
      <alignment horizontal="center" wrapText="1"/>
    </xf>
    <xf numFmtId="164" fontId="11" fillId="0" borderId="0" xfId="1" applyFont="1" applyFill="1" applyBorder="1" applyAlignment="1">
      <alignment horizontal="center" vertical="center"/>
    </xf>
    <xf numFmtId="0" fontId="6" fillId="0" borderId="2" xfId="0" applyFont="1" applyBorder="1" applyAlignment="1">
      <alignment horizontal="center" wrapText="1"/>
    </xf>
    <xf numFmtId="164" fontId="14" fillId="0" borderId="2" xfId="1" applyFont="1" applyFill="1" applyBorder="1" applyAlignment="1">
      <alignment vertical="center"/>
    </xf>
    <xf numFmtId="0" fontId="14" fillId="0" borderId="0" xfId="0" applyFont="1" applyAlignment="1">
      <alignment horizontal="center" vertical="center"/>
    </xf>
    <xf numFmtId="0" fontId="14" fillId="0" borderId="0" xfId="0" applyFont="1" applyAlignment="1">
      <alignment horizontal="left" vertical="center"/>
    </xf>
    <xf numFmtId="0" fontId="14" fillId="0" borderId="0" xfId="0" applyFont="1" applyAlignment="1">
      <alignment horizontal="left" wrapText="1"/>
    </xf>
    <xf numFmtId="0" fontId="11" fillId="0" borderId="0" xfId="0" applyFont="1" applyAlignment="1">
      <alignment horizontal="justify" wrapText="1"/>
    </xf>
    <xf numFmtId="0" fontId="6" fillId="0" borderId="0" xfId="23"/>
    <xf numFmtId="0" fontId="6" fillId="0" borderId="9" xfId="23" applyBorder="1"/>
    <xf numFmtId="0" fontId="21" fillId="2" borderId="4" xfId="23" applyFont="1" applyFill="1" applyBorder="1" applyAlignment="1">
      <alignment vertical="center"/>
    </xf>
    <xf numFmtId="0" fontId="21" fillId="2" borderId="6" xfId="23" applyFont="1" applyFill="1" applyBorder="1" applyAlignment="1">
      <alignment vertical="center"/>
    </xf>
    <xf numFmtId="0" fontId="21" fillId="2" borderId="0" xfId="23" applyFont="1" applyFill="1" applyAlignment="1">
      <alignment horizontal="left" vertical="center"/>
    </xf>
    <xf numFmtId="0" fontId="20" fillId="0" borderId="4" xfId="23" applyFont="1" applyBorder="1" applyAlignment="1">
      <alignment vertical="center"/>
    </xf>
    <xf numFmtId="0" fontId="20" fillId="0" borderId="14" xfId="23" applyFont="1" applyBorder="1" applyAlignment="1">
      <alignment horizontal="center" vertical="center"/>
    </xf>
    <xf numFmtId="0" fontId="20" fillId="0" borderId="2" xfId="23" applyFont="1" applyBorder="1" applyAlignment="1">
      <alignment horizontal="center" vertical="center"/>
    </xf>
    <xf numFmtId="0" fontId="20" fillId="0" borderId="7" xfId="23" applyFont="1" applyBorder="1" applyAlignment="1">
      <alignment horizontal="center" vertical="center"/>
    </xf>
    <xf numFmtId="0" fontId="23" fillId="0" borderId="4" xfId="23" applyFont="1" applyBorder="1" applyAlignment="1">
      <alignment horizontal="left"/>
    </xf>
    <xf numFmtId="0" fontId="23" fillId="0" borderId="8" xfId="23" applyFont="1" applyBorder="1" applyAlignment="1">
      <alignment horizontal="left"/>
    </xf>
    <xf numFmtId="0" fontId="23" fillId="0" borderId="5" xfId="23" applyFont="1" applyBorder="1" applyAlignment="1">
      <alignment horizontal="left"/>
    </xf>
    <xf numFmtId="0" fontId="20" fillId="0" borderId="2" xfId="23" applyFont="1" applyBorder="1" applyAlignment="1">
      <alignment horizontal="center"/>
    </xf>
    <xf numFmtId="0" fontId="20" fillId="0" borderId="5" xfId="23" applyFont="1" applyBorder="1"/>
    <xf numFmtId="0" fontId="20" fillId="0" borderId="4" xfId="23" applyFont="1" applyBorder="1" applyAlignment="1">
      <alignment horizontal="center" vertical="center" wrapText="1"/>
    </xf>
    <xf numFmtId="164" fontId="20" fillId="0" borderId="2" xfId="24" applyFont="1" applyBorder="1" applyAlignment="1">
      <alignment horizontal="left"/>
    </xf>
    <xf numFmtId="164" fontId="20" fillId="0" borderId="2" xfId="24" applyFont="1" applyBorder="1" applyAlignment="1">
      <alignment horizontal="center"/>
    </xf>
    <xf numFmtId="164" fontId="20" fillId="0" borderId="5" xfId="24" applyFont="1" applyBorder="1" applyAlignment="1"/>
    <xf numFmtId="0" fontId="20" fillId="0" borderId="14" xfId="23" applyFont="1" applyBorder="1" applyAlignment="1">
      <alignment horizontal="center"/>
    </xf>
    <xf numFmtId="164" fontId="20" fillId="0" borderId="14" xfId="24" applyFont="1" applyBorder="1" applyAlignment="1">
      <alignment horizontal="left"/>
    </xf>
    <xf numFmtId="164" fontId="23" fillId="0" borderId="5" xfId="24" applyFont="1" applyBorder="1" applyAlignment="1"/>
    <xf numFmtId="164" fontId="20" fillId="0" borderId="2" xfId="1" applyFont="1" applyBorder="1" applyAlignment="1">
      <alignment horizontal="center"/>
    </xf>
    <xf numFmtId="0" fontId="20" fillId="0" borderId="0" xfId="23" applyFont="1" applyAlignment="1">
      <alignment horizontal="center"/>
    </xf>
    <xf numFmtId="0" fontId="23" fillId="0" borderId="4" xfId="23" applyFont="1" applyBorder="1" applyAlignment="1">
      <alignment horizontal="center"/>
    </xf>
    <xf numFmtId="0" fontId="23" fillId="0" borderId="8" xfId="23" applyFont="1" applyBorder="1" applyAlignment="1">
      <alignment horizontal="center"/>
    </xf>
    <xf numFmtId="0" fontId="20" fillId="0" borderId="8" xfId="23" applyFont="1" applyBorder="1" applyAlignment="1">
      <alignment horizontal="center"/>
    </xf>
    <xf numFmtId="0" fontId="6" fillId="0" borderId="4" xfId="23" applyBorder="1" applyAlignment="1">
      <alignment horizontal="center"/>
    </xf>
    <xf numFmtId="164" fontId="20" fillId="0" borderId="0" xfId="24" applyFont="1" applyBorder="1" applyAlignment="1">
      <alignment horizontal="left"/>
    </xf>
    <xf numFmtId="164" fontId="20" fillId="0" borderId="0" xfId="24" applyFont="1" applyBorder="1" applyAlignment="1">
      <alignment horizontal="center"/>
    </xf>
    <xf numFmtId="164" fontId="23" fillId="0" borderId="0" xfId="24" applyFont="1" applyBorder="1" applyAlignment="1">
      <alignment horizontal="center"/>
    </xf>
    <xf numFmtId="0" fontId="6" fillId="0" borderId="0" xfId="23" applyAlignment="1">
      <alignment horizontal="center"/>
    </xf>
    <xf numFmtId="164" fontId="23" fillId="0" borderId="0" xfId="24" applyFont="1" applyBorder="1" applyAlignment="1"/>
    <xf numFmtId="0" fontId="20" fillId="0" borderId="0" xfId="23" applyFont="1" applyAlignment="1">
      <alignment horizontal="center" vertical="center"/>
    </xf>
    <xf numFmtId="0" fontId="23" fillId="0" borderId="0" xfId="23" applyFont="1" applyAlignment="1">
      <alignment vertical="center" wrapText="1"/>
    </xf>
    <xf numFmtId="0" fontId="20" fillId="0" borderId="0" xfId="23" applyFont="1" applyAlignment="1">
      <alignment vertical="center" wrapText="1"/>
    </xf>
    <xf numFmtId="0" fontId="20" fillId="0" borderId="0" xfId="23" applyFont="1"/>
    <xf numFmtId="169" fontId="20" fillId="0" borderId="0" xfId="24" applyNumberFormat="1" applyFont="1" applyBorder="1" applyAlignment="1">
      <alignment horizontal="center"/>
    </xf>
    <xf numFmtId="0" fontId="23" fillId="0" borderId="0" xfId="23" applyFont="1"/>
    <xf numFmtId="164" fontId="20" fillId="0" borderId="0" xfId="24" applyFont="1" applyBorder="1" applyAlignment="1"/>
    <xf numFmtId="10" fontId="20" fillId="0" borderId="0" xfId="25" applyNumberFormat="1" applyFont="1" applyBorder="1" applyAlignment="1"/>
    <xf numFmtId="0" fontId="23" fillId="0" borderId="0" xfId="23" applyFont="1" applyAlignment="1">
      <alignment horizontal="left"/>
    </xf>
    <xf numFmtId="9" fontId="20" fillId="0" borderId="0" xfId="25" applyFont="1" applyBorder="1" applyAlignment="1">
      <alignment horizontal="center"/>
    </xf>
    <xf numFmtId="0" fontId="20" fillId="0" borderId="0" xfId="23" applyFont="1" applyAlignment="1">
      <alignment horizontal="left" wrapText="1"/>
    </xf>
    <xf numFmtId="0" fontId="27" fillId="0" borderId="0" xfId="26" applyFont="1" applyAlignment="1">
      <alignment wrapText="1"/>
    </xf>
    <xf numFmtId="0" fontId="28" fillId="0" borderId="0" xfId="26" applyFont="1" applyAlignment="1">
      <alignment wrapText="1"/>
    </xf>
    <xf numFmtId="0" fontId="28" fillId="0" borderId="0" xfId="26" applyFont="1" applyAlignment="1">
      <alignment horizontal="left" wrapText="1"/>
    </xf>
    <xf numFmtId="0" fontId="29" fillId="0" borderId="0" xfId="26" applyFont="1" applyAlignment="1">
      <alignment horizontal="center" wrapText="1"/>
    </xf>
    <xf numFmtId="0" fontId="30" fillId="0" borderId="0" xfId="26" applyFont="1" applyAlignment="1">
      <alignment wrapText="1"/>
    </xf>
    <xf numFmtId="0" fontId="30" fillId="0" borderId="0" xfId="26" applyFont="1" applyAlignment="1">
      <alignment horizontal="left" wrapText="1"/>
    </xf>
    <xf numFmtId="0" fontId="31" fillId="0" borderId="0" xfId="26" applyFont="1" applyAlignment="1">
      <alignment horizontal="right" vertical="center" wrapText="1"/>
    </xf>
    <xf numFmtId="0" fontId="29" fillId="0" borderId="0" xfId="26" applyFont="1" applyAlignment="1">
      <alignment wrapText="1"/>
    </xf>
    <xf numFmtId="0" fontId="29" fillId="3" borderId="0" xfId="26" applyFont="1" applyFill="1" applyAlignment="1" applyProtection="1">
      <alignment horizontal="left" vertical="center" wrapText="1"/>
      <protection locked="0"/>
    </xf>
    <xf numFmtId="10" fontId="29" fillId="3" borderId="0" xfId="26" applyNumberFormat="1" applyFont="1" applyFill="1" applyAlignment="1" applyProtection="1">
      <alignment horizontal="left" vertical="center" wrapText="1"/>
      <protection locked="0"/>
    </xf>
    <xf numFmtId="0" fontId="30" fillId="0" borderId="0" xfId="26" applyFont="1" applyAlignment="1">
      <alignment horizontal="right" vertical="center" wrapText="1"/>
    </xf>
    <xf numFmtId="10" fontId="29" fillId="0" borderId="0" xfId="26" applyNumberFormat="1" applyFont="1" applyAlignment="1">
      <alignment horizontal="left" vertical="center" wrapText="1"/>
    </xf>
    <xf numFmtId="0" fontId="6" fillId="0" borderId="0" xfId="27" applyAlignment="1">
      <alignment wrapText="1"/>
    </xf>
    <xf numFmtId="0" fontId="32" fillId="0" borderId="0" xfId="27" applyFont="1" applyAlignment="1">
      <alignment wrapText="1"/>
    </xf>
    <xf numFmtId="0" fontId="33" fillId="0" borderId="0" xfId="27" applyFont="1" applyAlignment="1">
      <alignment wrapText="1"/>
    </xf>
    <xf numFmtId="0" fontId="21" fillId="0" borderId="0" xfId="27" applyFont="1" applyAlignment="1">
      <alignment horizontal="center" wrapText="1"/>
    </xf>
    <xf numFmtId="0" fontId="21" fillId="0" borderId="0" xfId="27" applyFont="1" applyAlignment="1">
      <alignment wrapText="1"/>
    </xf>
    <xf numFmtId="0" fontId="6" fillId="3" borderId="0" xfId="27" applyFill="1" applyAlignment="1" applyProtection="1">
      <alignment wrapText="1"/>
      <protection locked="0"/>
    </xf>
    <xf numFmtId="0" fontId="33" fillId="0" borderId="0" xfId="27" applyFont="1" applyAlignment="1">
      <alignment horizontal="center" wrapText="1"/>
    </xf>
    <xf numFmtId="0" fontId="6" fillId="0" borderId="0" xfId="27" applyAlignment="1">
      <alignment horizontal="center" wrapText="1"/>
    </xf>
    <xf numFmtId="0" fontId="6" fillId="0" borderId="0" xfId="27" applyAlignment="1">
      <alignment horizontal="right" wrapText="1"/>
    </xf>
    <xf numFmtId="0" fontId="6" fillId="0" borderId="15" xfId="27" applyBorder="1" applyAlignment="1">
      <alignment horizontal="justify" vertical="top" wrapText="1"/>
    </xf>
    <xf numFmtId="2" fontId="6" fillId="3" borderId="16" xfId="27" applyNumberFormat="1" applyFill="1" applyBorder="1" applyAlignment="1" applyProtection="1">
      <alignment horizontal="center" vertical="top" wrapText="1"/>
      <protection locked="0"/>
    </xf>
    <xf numFmtId="0" fontId="6" fillId="0" borderId="5" xfId="27" applyBorder="1" applyAlignment="1">
      <alignment horizontal="center" vertical="top" wrapText="1"/>
    </xf>
    <xf numFmtId="0" fontId="30" fillId="0" borderId="0" xfId="27" applyFont="1" applyAlignment="1">
      <alignment horizontal="center" wrapText="1"/>
    </xf>
    <xf numFmtId="0" fontId="34" fillId="0" borderId="8" xfId="27" applyFont="1" applyBorder="1" applyAlignment="1">
      <alignment horizontal="justify" vertical="top" wrapText="1"/>
    </xf>
    <xf numFmtId="2" fontId="6" fillId="0" borderId="8" xfId="27" applyNumberFormat="1" applyBorder="1" applyAlignment="1">
      <alignment horizontal="center" vertical="top" wrapText="1"/>
    </xf>
    <xf numFmtId="0" fontId="6" fillId="0" borderId="8" xfId="27" applyBorder="1" applyAlignment="1">
      <alignment horizontal="center" vertical="top" wrapText="1"/>
    </xf>
    <xf numFmtId="0" fontId="21" fillId="0" borderId="15" xfId="27" applyFont="1" applyBorder="1" applyAlignment="1">
      <alignment horizontal="justify" wrapText="1"/>
    </xf>
    <xf numFmtId="2" fontId="21" fillId="0" borderId="16" xfId="27" applyNumberFormat="1" applyFont="1" applyBorder="1" applyAlignment="1">
      <alignment horizontal="center" wrapText="1"/>
    </xf>
    <xf numFmtId="0" fontId="21" fillId="0" borderId="5" xfId="27" applyFont="1" applyBorder="1" applyAlignment="1">
      <alignment horizontal="center" vertical="top" wrapText="1"/>
    </xf>
    <xf numFmtId="0" fontId="34" fillId="0" borderId="15" xfId="27" applyFont="1" applyBorder="1" applyAlignment="1">
      <alignment horizontal="left" vertical="top" wrapText="1"/>
    </xf>
    <xf numFmtId="2" fontId="6" fillId="0" borderId="16" xfId="27" applyNumberFormat="1" applyBorder="1" applyAlignment="1">
      <alignment horizontal="center" vertical="top" wrapText="1"/>
    </xf>
    <xf numFmtId="2" fontId="6" fillId="0" borderId="5" xfId="27" applyNumberFormat="1" applyBorder="1" applyAlignment="1">
      <alignment horizontal="center" vertical="top" wrapText="1"/>
    </xf>
    <xf numFmtId="10" fontId="37" fillId="0" borderId="0" xfId="25" applyNumberFormat="1" applyFont="1" applyBorder="1" applyAlignment="1" applyProtection="1">
      <alignment horizontal="center" vertical="center" wrapText="1"/>
    </xf>
    <xf numFmtId="10" fontId="37" fillId="0" borderId="0" xfId="25" applyNumberFormat="1" applyFont="1" applyBorder="1" applyAlignment="1" applyProtection="1">
      <alignment horizontal="left" vertical="center" wrapText="1"/>
    </xf>
    <xf numFmtId="10" fontId="38" fillId="0" borderId="0" xfId="25" applyNumberFormat="1" applyFont="1" applyAlignment="1" applyProtection="1">
      <alignment wrapText="1"/>
    </xf>
    <xf numFmtId="170" fontId="38" fillId="0" borderId="0" xfId="25" applyNumberFormat="1" applyFont="1" applyAlignment="1" applyProtection="1">
      <alignment horizontal="center" wrapText="1"/>
    </xf>
    <xf numFmtId="0" fontId="20" fillId="0" borderId="0" xfId="27" applyFont="1" applyAlignment="1">
      <alignment horizontal="left" wrapText="1"/>
    </xf>
    <xf numFmtId="0" fontId="14" fillId="3" borderId="9" xfId="26" applyFont="1" applyFill="1" applyBorder="1" applyAlignment="1" applyProtection="1">
      <alignment horizontal="center" vertical="center" wrapText="1"/>
      <protection locked="0"/>
    </xf>
    <xf numFmtId="0" fontId="11" fillId="3" borderId="0" xfId="26" applyFont="1" applyFill="1" applyAlignment="1" applyProtection="1">
      <alignment horizontal="center" vertical="center" wrapText="1"/>
      <protection locked="0"/>
    </xf>
    <xf numFmtId="0" fontId="0" fillId="0" borderId="0" xfId="0" applyAlignment="1">
      <alignment wrapText="1"/>
    </xf>
    <xf numFmtId="0" fontId="24" fillId="0" borderId="2" xfId="0" applyFont="1" applyBorder="1" applyAlignment="1">
      <alignment horizontal="center" wrapText="1"/>
    </xf>
    <xf numFmtId="0" fontId="24" fillId="0" borderId="2" xfId="0" applyFont="1" applyBorder="1" applyAlignment="1">
      <alignment wrapText="1"/>
    </xf>
    <xf numFmtId="4" fontId="25" fillId="0" borderId="2" xfId="0" applyNumberFormat="1" applyFont="1" applyBorder="1" applyAlignment="1">
      <alignment wrapText="1"/>
    </xf>
    <xf numFmtId="0" fontId="24" fillId="0" borderId="2" xfId="0" applyFont="1" applyBorder="1" applyAlignment="1">
      <alignment horizontal="center" vertical="center" wrapText="1"/>
    </xf>
    <xf numFmtId="0" fontId="24" fillId="0" borderId="2" xfId="0" applyFont="1" applyBorder="1" applyAlignment="1">
      <alignment horizontal="left" vertical="center" wrapText="1"/>
    </xf>
    <xf numFmtId="4" fontId="20" fillId="0" borderId="2" xfId="0" applyNumberFormat="1" applyFont="1" applyBorder="1" applyAlignment="1">
      <alignment horizontal="right" vertical="center" wrapText="1"/>
    </xf>
    <xf numFmtId="4" fontId="20" fillId="0" borderId="2" xfId="0" applyNumberFormat="1" applyFont="1" applyBorder="1" applyAlignment="1">
      <alignment horizontal="center" vertical="center" wrapText="1"/>
    </xf>
    <xf numFmtId="4" fontId="23" fillId="0" borderId="2" xfId="0" applyNumberFormat="1" applyFont="1" applyBorder="1" applyAlignment="1">
      <alignment horizontal="right" wrapText="1"/>
    </xf>
    <xf numFmtId="4" fontId="20" fillId="0" borderId="2" xfId="0" applyNumberFormat="1" applyFont="1" applyBorder="1" applyAlignment="1">
      <alignment horizontal="center" wrapText="1"/>
    </xf>
    <xf numFmtId="4" fontId="23" fillId="0" borderId="2" xfId="0" applyNumberFormat="1" applyFont="1" applyBorder="1" applyAlignment="1">
      <alignment horizontal="center" wrapText="1"/>
    </xf>
    <xf numFmtId="0" fontId="20" fillId="0" borderId="2" xfId="0" applyFont="1" applyBorder="1" applyAlignment="1">
      <alignment horizontal="center" wrapText="1"/>
    </xf>
    <xf numFmtId="4" fontId="0" fillId="0" borderId="0" xfId="0" applyNumberFormat="1"/>
    <xf numFmtId="0" fontId="6" fillId="0" borderId="0" xfId="0" applyFont="1"/>
    <xf numFmtId="2" fontId="8" fillId="0" borderId="0" xfId="0" applyNumberFormat="1" applyFont="1" applyAlignment="1">
      <alignment wrapText="1"/>
    </xf>
    <xf numFmtId="0" fontId="8" fillId="0" borderId="0" xfId="0" applyFont="1" applyAlignment="1">
      <alignment wrapText="1"/>
    </xf>
    <xf numFmtId="0" fontId="11" fillId="0" borderId="2" xfId="1" applyNumberFormat="1" applyFont="1" applyFill="1" applyBorder="1" applyAlignment="1">
      <alignment horizontal="left" vertical="center" wrapText="1"/>
    </xf>
    <xf numFmtId="0" fontId="6" fillId="0" borderId="2" xfId="0" applyFont="1" applyBorder="1" applyAlignment="1">
      <alignment horizontal="center" vertical="center" wrapText="1"/>
    </xf>
    <xf numFmtId="0" fontId="8" fillId="0" borderId="0" xfId="0" applyFont="1" applyProtection="1">
      <protection locked="0"/>
    </xf>
    <xf numFmtId="164" fontId="14" fillId="0" borderId="0" xfId="1" applyFont="1" applyFill="1" applyBorder="1" applyAlignment="1" applyProtection="1">
      <alignment horizontal="center" vertical="center" wrapText="1"/>
      <protection locked="0"/>
    </xf>
    <xf numFmtId="0" fontId="7" fillId="0" borderId="0" xfId="0" applyFont="1" applyProtection="1">
      <protection locked="0"/>
    </xf>
    <xf numFmtId="164" fontId="11" fillId="0" borderId="0" xfId="1" applyFont="1" applyFill="1" applyBorder="1" applyAlignment="1" applyProtection="1">
      <alignment horizontal="center" vertical="center"/>
      <protection locked="0"/>
    </xf>
    <xf numFmtId="44" fontId="11" fillId="0" borderId="0" xfId="5" applyFont="1" applyFill="1" applyBorder="1" applyAlignment="1" applyProtection="1">
      <alignment horizontal="center" vertical="center"/>
      <protection locked="0"/>
    </xf>
    <xf numFmtId="44" fontId="8" fillId="0" borderId="0" xfId="0" applyNumberFormat="1" applyFont="1" applyProtection="1">
      <protection locked="0"/>
    </xf>
    <xf numFmtId="0" fontId="11" fillId="0" borderId="0" xfId="0" applyFont="1" applyAlignment="1" applyProtection="1">
      <alignment horizontal="left" vertical="top" wrapText="1"/>
      <protection locked="0"/>
    </xf>
    <xf numFmtId="0" fontId="11" fillId="0" borderId="0" xfId="0" applyFont="1" applyProtection="1">
      <protection locked="0"/>
    </xf>
    <xf numFmtId="0" fontId="11" fillId="0" borderId="0" xfId="0" applyFont="1" applyAlignment="1" applyProtection="1">
      <alignment horizontal="center" wrapText="1"/>
      <protection locked="0"/>
    </xf>
    <xf numFmtId="164" fontId="11" fillId="0" borderId="0" xfId="1" applyFont="1" applyBorder="1" applyAlignment="1" applyProtection="1">
      <alignment horizontal="right" wrapText="1"/>
      <protection locked="0"/>
    </xf>
    <xf numFmtId="164" fontId="11" fillId="0" borderId="0" xfId="1" applyFont="1" applyAlignment="1" applyProtection="1">
      <alignment horizontal="center"/>
      <protection locked="0"/>
    </xf>
    <xf numFmtId="44" fontId="11" fillId="0" borderId="0" xfId="1" applyNumberFormat="1" applyFont="1" applyAlignment="1" applyProtection="1">
      <alignment horizontal="center"/>
      <protection locked="0"/>
    </xf>
    <xf numFmtId="164" fontId="14" fillId="0" borderId="0" xfId="1" applyFont="1" applyAlignment="1" applyProtection="1">
      <protection locked="0"/>
    </xf>
    <xf numFmtId="0" fontId="11" fillId="0" borderId="0" xfId="0" applyFont="1" applyAlignment="1" applyProtection="1">
      <alignment horizontal="center" vertical="top" wrapText="1"/>
      <protection locked="0"/>
    </xf>
    <xf numFmtId="0" fontId="14" fillId="0" borderId="0" xfId="0" applyFont="1" applyAlignment="1" applyProtection="1">
      <alignment horizontal="center" wrapText="1"/>
      <protection locked="0"/>
    </xf>
    <xf numFmtId="0" fontId="10" fillId="0" borderId="0" xfId="0" applyFont="1" applyAlignment="1" applyProtection="1">
      <alignment horizontal="center" wrapText="1"/>
      <protection locked="0"/>
    </xf>
    <xf numFmtId="0" fontId="10" fillId="0" borderId="0" xfId="0" applyFont="1" applyAlignment="1" applyProtection="1">
      <alignment horizontal="justify" wrapText="1"/>
      <protection locked="0"/>
    </xf>
    <xf numFmtId="164" fontId="10" fillId="0" borderId="0" xfId="1" applyFont="1" applyBorder="1" applyAlignment="1" applyProtection="1">
      <alignment horizontal="right" wrapText="1"/>
      <protection locked="0"/>
    </xf>
    <xf numFmtId="164" fontId="10" fillId="0" borderId="0" xfId="1" applyFont="1" applyAlignment="1" applyProtection="1">
      <alignment horizontal="center"/>
      <protection locked="0"/>
    </xf>
    <xf numFmtId="44" fontId="10" fillId="0" borderId="0" xfId="1" applyNumberFormat="1" applyFont="1" applyAlignment="1" applyProtection="1">
      <alignment horizontal="center"/>
      <protection locked="0"/>
    </xf>
    <xf numFmtId="164" fontId="9" fillId="0" borderId="0" xfId="1" applyFont="1" applyAlignment="1" applyProtection="1">
      <protection locked="0"/>
    </xf>
    <xf numFmtId="0" fontId="10" fillId="0" borderId="0" xfId="0" applyFont="1" applyAlignment="1" applyProtection="1">
      <alignment wrapText="1"/>
      <protection locked="0"/>
    </xf>
    <xf numFmtId="164" fontId="10" fillId="0" borderId="0" xfId="1" applyFont="1" applyBorder="1" applyAlignment="1" applyProtection="1">
      <alignment horizontal="center"/>
      <protection locked="0"/>
    </xf>
    <xf numFmtId="44" fontId="14" fillId="0" borderId="0" xfId="1" applyNumberFormat="1" applyFont="1" applyFill="1" applyBorder="1" applyAlignment="1" applyProtection="1">
      <alignment horizontal="center" vertical="center" wrapText="1"/>
      <protection locked="0"/>
    </xf>
    <xf numFmtId="164" fontId="9" fillId="0" borderId="0" xfId="1" applyFont="1" applyBorder="1" applyAlignment="1" applyProtection="1">
      <protection locked="0"/>
    </xf>
    <xf numFmtId="44" fontId="11" fillId="0" borderId="0" xfId="1" applyNumberFormat="1" applyFont="1" applyFill="1" applyBorder="1" applyAlignment="1" applyProtection="1">
      <alignment horizontal="center" vertical="center"/>
      <protection locked="0"/>
    </xf>
    <xf numFmtId="0" fontId="9" fillId="0" borderId="0" xfId="0" applyFont="1" applyAlignment="1" applyProtection="1">
      <alignment horizontal="right" wrapText="1"/>
      <protection locked="0"/>
    </xf>
    <xf numFmtId="0" fontId="9" fillId="0" borderId="0" xfId="0" applyFont="1" applyAlignment="1" applyProtection="1">
      <alignment horizontal="center" wrapText="1"/>
      <protection locked="0"/>
    </xf>
    <xf numFmtId="0" fontId="9" fillId="0" borderId="0" xfId="0" applyFont="1" applyAlignment="1" applyProtection="1">
      <alignment wrapText="1"/>
      <protection locked="0"/>
    </xf>
    <xf numFmtId="0" fontId="10" fillId="0" borderId="0" xfId="0" applyFont="1" applyAlignment="1" applyProtection="1">
      <alignment horizontal="center" vertical="top" wrapText="1"/>
      <protection locked="0"/>
    </xf>
    <xf numFmtId="164" fontId="10" fillId="0" borderId="0" xfId="1" applyFont="1" applyBorder="1" applyAlignment="1" applyProtection="1">
      <alignment horizontal="right" vertical="top" wrapText="1"/>
      <protection locked="0"/>
    </xf>
    <xf numFmtId="164" fontId="9" fillId="0" borderId="0" xfId="1" applyFont="1" applyProtection="1">
      <protection locked="0"/>
    </xf>
    <xf numFmtId="0" fontId="10" fillId="0" borderId="0" xfId="0" applyFont="1" applyProtection="1">
      <protection locked="0"/>
    </xf>
    <xf numFmtId="164" fontId="10" fillId="0" borderId="0" xfId="1" applyFont="1" applyProtection="1">
      <protection locked="0"/>
    </xf>
    <xf numFmtId="164" fontId="14" fillId="0" borderId="2" xfId="1" applyFont="1" applyFill="1" applyBorder="1" applyAlignment="1" applyProtection="1">
      <alignment horizontal="center" vertical="center" wrapText="1"/>
    </xf>
    <xf numFmtId="164" fontId="14" fillId="0" borderId="2" xfId="1" applyFont="1" applyFill="1" applyBorder="1" applyAlignment="1" applyProtection="1">
      <alignment vertical="center"/>
    </xf>
    <xf numFmtId="164" fontId="11" fillId="0" borderId="2" xfId="1" applyFont="1" applyBorder="1" applyAlignment="1" applyProtection="1">
      <alignment horizontal="center" vertical="center"/>
    </xf>
    <xf numFmtId="44" fontId="14" fillId="0" borderId="2" xfId="1" applyNumberFormat="1" applyFont="1" applyFill="1" applyBorder="1" applyAlignment="1" applyProtection="1">
      <alignment horizontal="center" vertical="center" wrapText="1"/>
    </xf>
    <xf numFmtId="164" fontId="14" fillId="0" borderId="2" xfId="1" applyFont="1" applyBorder="1" applyAlignment="1" applyProtection="1">
      <alignment horizontal="right" vertical="center"/>
    </xf>
    <xf numFmtId="164" fontId="11" fillId="0" borderId="2" xfId="1" applyFont="1" applyBorder="1" applyAlignment="1" applyProtection="1">
      <alignment vertical="center" wrapText="1"/>
    </xf>
    <xf numFmtId="164" fontId="11" fillId="0" borderId="2" xfId="1" applyFont="1" applyFill="1" applyBorder="1" applyAlignment="1" applyProtection="1">
      <alignment horizontal="center" vertical="center"/>
    </xf>
    <xf numFmtId="44" fontId="11" fillId="0" borderId="2" xfId="1" applyNumberFormat="1" applyFont="1" applyFill="1" applyBorder="1" applyAlignment="1" applyProtection="1">
      <alignment horizontal="center" vertical="center"/>
    </xf>
    <xf numFmtId="164" fontId="14" fillId="0" borderId="2" xfId="1" applyFont="1" applyBorder="1" applyAlignment="1" applyProtection="1">
      <alignment vertical="center"/>
    </xf>
    <xf numFmtId="4" fontId="11" fillId="0" borderId="2" xfId="1" applyNumberFormat="1" applyFont="1" applyBorder="1" applyAlignment="1" applyProtection="1">
      <alignment horizontal="center" vertical="center" wrapText="1"/>
    </xf>
    <xf numFmtId="44" fontId="11" fillId="0" borderId="2" xfId="5" applyFont="1" applyFill="1" applyBorder="1" applyAlignment="1" applyProtection="1">
      <alignment horizontal="center" vertical="center"/>
    </xf>
    <xf numFmtId="44" fontId="14" fillId="0" borderId="2" xfId="5" applyFont="1" applyBorder="1" applyAlignment="1" applyProtection="1">
      <alignment vertical="center"/>
    </xf>
    <xf numFmtId="0" fontId="43" fillId="0" borderId="2" xfId="0" applyFont="1" applyBorder="1" applyAlignment="1">
      <alignment wrapText="1"/>
    </xf>
    <xf numFmtId="0" fontId="43" fillId="0" borderId="0" xfId="0" applyFont="1" applyAlignment="1">
      <alignment horizontal="left" vertical="center"/>
    </xf>
    <xf numFmtId="0" fontId="43" fillId="0" borderId="0" xfId="0" applyFont="1" applyAlignment="1">
      <alignment wrapText="1"/>
    </xf>
    <xf numFmtId="0" fontId="6" fillId="0" borderId="2" xfId="0" applyFont="1" applyBorder="1" applyAlignment="1">
      <alignment horizontal="left" vertical="center" wrapText="1"/>
    </xf>
    <xf numFmtId="164" fontId="11" fillId="0" borderId="2" xfId="1" applyFont="1" applyBorder="1" applyAlignment="1" applyProtection="1">
      <alignment horizontal="right" vertical="center" wrapText="1"/>
    </xf>
    <xf numFmtId="44" fontId="11" fillId="0" borderId="2" xfId="1" applyNumberFormat="1" applyFont="1" applyBorder="1" applyAlignment="1" applyProtection="1">
      <alignment horizontal="center" vertical="center"/>
    </xf>
    <xf numFmtId="44" fontId="9" fillId="0" borderId="2" xfId="5" applyFont="1" applyBorder="1" applyAlignment="1" applyProtection="1">
      <alignment vertical="center"/>
    </xf>
    <xf numFmtId="44" fontId="8" fillId="0" borderId="0" xfId="5" applyFont="1" applyAlignment="1" applyProtection="1">
      <alignment horizontal="center" vertical="center"/>
      <protection locked="0"/>
    </xf>
    <xf numFmtId="44" fontId="8" fillId="0" borderId="0" xfId="5" quotePrefix="1" applyFont="1" applyAlignment="1" applyProtection="1">
      <alignment horizontal="center" vertical="center"/>
      <protection locked="0"/>
    </xf>
    <xf numFmtId="44" fontId="7" fillId="0" borderId="0" xfId="5" applyFont="1" applyAlignment="1" applyProtection="1">
      <alignment horizontal="center" vertical="center"/>
      <protection locked="0"/>
    </xf>
    <xf numFmtId="44" fontId="8" fillId="5" borderId="2" xfId="5" applyFont="1" applyFill="1" applyBorder="1" applyAlignment="1" applyProtection="1">
      <alignment horizontal="center" vertical="center"/>
      <protection locked="0"/>
    </xf>
    <xf numFmtId="0" fontId="12" fillId="0" borderId="1" xfId="0" applyFont="1" applyBorder="1" applyAlignment="1">
      <alignment horizontal="center" vertical="center"/>
    </xf>
    <xf numFmtId="0" fontId="12" fillId="0" borderId="9" xfId="0" applyFont="1" applyBorder="1" applyAlignment="1">
      <alignment horizontal="center" vertical="center"/>
    </xf>
    <xf numFmtId="0" fontId="12" fillId="0" borderId="10" xfId="0" applyFont="1" applyBorder="1" applyAlignment="1">
      <alignment horizontal="center" vertical="center"/>
    </xf>
    <xf numFmtId="0" fontId="12" fillId="0" borderId="12" xfId="0" applyFont="1" applyBorder="1" applyAlignment="1">
      <alignment horizontal="center" vertical="center"/>
    </xf>
    <xf numFmtId="0" fontId="12" fillId="0" borderId="0" xfId="0" applyFont="1" applyAlignment="1">
      <alignment horizontal="center" vertical="center"/>
    </xf>
    <xf numFmtId="0" fontId="12" fillId="0" borderId="13" xfId="0" applyFont="1" applyBorder="1" applyAlignment="1">
      <alignment horizontal="center" vertical="center"/>
    </xf>
    <xf numFmtId="0" fontId="7" fillId="0" borderId="6" xfId="0" applyFont="1" applyBorder="1" applyAlignment="1">
      <alignment horizontal="center" vertical="center"/>
    </xf>
    <xf numFmtId="0" fontId="7" fillId="0" borderId="3" xfId="0" applyFont="1" applyBorder="1" applyAlignment="1">
      <alignment horizontal="center" vertical="center"/>
    </xf>
    <xf numFmtId="0" fontId="7" fillId="0" borderId="11" xfId="0" applyFont="1" applyBorder="1" applyAlignment="1">
      <alignment horizontal="center" vertical="center"/>
    </xf>
    <xf numFmtId="0" fontId="14" fillId="0" borderId="7" xfId="0" applyFont="1" applyBorder="1" applyAlignment="1">
      <alignment horizontal="left" vertical="center" wrapText="1"/>
    </xf>
    <xf numFmtId="0" fontId="14" fillId="0" borderId="7" xfId="0" applyFont="1" applyBorder="1" applyAlignment="1">
      <alignment horizontal="left" vertical="center"/>
    </xf>
    <xf numFmtId="0" fontId="14" fillId="0" borderId="7" xfId="1" applyNumberFormat="1" applyFont="1" applyFill="1" applyBorder="1" applyAlignment="1">
      <alignment horizontal="center" vertical="center" wrapText="1"/>
    </xf>
    <xf numFmtId="0" fontId="14" fillId="0" borderId="2" xfId="0" applyFont="1" applyBorder="1" applyAlignment="1">
      <alignment horizontal="left" vertical="center" wrapText="1"/>
    </xf>
    <xf numFmtId="0" fontId="14" fillId="0" borderId="2" xfId="0" applyFont="1" applyBorder="1" applyAlignment="1">
      <alignment horizontal="left" vertical="center"/>
    </xf>
    <xf numFmtId="164" fontId="14" fillId="0" borderId="2" xfId="1" applyFont="1" applyFill="1" applyBorder="1" applyAlignment="1">
      <alignment horizontal="center" vertical="center"/>
    </xf>
    <xf numFmtId="0" fontId="11" fillId="0" borderId="0" xfId="0" applyFont="1" applyAlignment="1">
      <alignment horizontal="left" vertical="top" wrapText="1"/>
    </xf>
    <xf numFmtId="164" fontId="14" fillId="0" borderId="0" xfId="1" applyFont="1" applyAlignment="1">
      <alignment horizontal="center"/>
    </xf>
    <xf numFmtId="0" fontId="13" fillId="0" borderId="2" xfId="0" applyFont="1" applyBorder="1" applyAlignment="1">
      <alignment horizontal="center" vertical="center"/>
    </xf>
    <xf numFmtId="0" fontId="14" fillId="0" borderId="2" xfId="0" applyFont="1" applyBorder="1" applyAlignment="1">
      <alignment horizontal="center" vertical="center"/>
    </xf>
    <xf numFmtId="0" fontId="14" fillId="0" borderId="2" xfId="0" applyFont="1" applyBorder="1" applyAlignment="1">
      <alignment horizontal="center" vertical="center" wrapText="1"/>
    </xf>
    <xf numFmtId="164" fontId="14" fillId="0" borderId="2" xfId="1" applyFont="1" applyBorder="1" applyAlignment="1">
      <alignment horizontal="center" vertical="center"/>
    </xf>
    <xf numFmtId="164" fontId="11" fillId="0" borderId="2" xfId="1" applyFont="1" applyBorder="1" applyAlignment="1">
      <alignment horizontal="center" vertical="center"/>
    </xf>
    <xf numFmtId="164" fontId="14" fillId="0" borderId="0" xfId="1" applyFont="1" applyAlignment="1" applyProtection="1">
      <alignment horizontal="center"/>
      <protection locked="0"/>
    </xf>
    <xf numFmtId="0" fontId="11" fillId="0" borderId="0" xfId="0" applyFont="1" applyAlignment="1" applyProtection="1">
      <alignment horizontal="left" vertical="top" wrapText="1"/>
      <protection locked="0"/>
    </xf>
    <xf numFmtId="164" fontId="14" fillId="0" borderId="2" xfId="1" applyFont="1" applyBorder="1" applyAlignment="1" applyProtection="1">
      <alignment horizontal="center" vertical="center"/>
    </xf>
    <xf numFmtId="0" fontId="12" fillId="0" borderId="1" xfId="0" applyFont="1" applyBorder="1" applyAlignment="1" applyProtection="1">
      <alignment horizontal="center" vertical="center"/>
      <protection locked="0"/>
    </xf>
    <xf numFmtId="0" fontId="12" fillId="0" borderId="9" xfId="0" applyFont="1" applyBorder="1" applyAlignment="1" applyProtection="1">
      <alignment horizontal="center" vertical="center"/>
      <protection locked="0"/>
    </xf>
    <xf numFmtId="0" fontId="12" fillId="0" borderId="10" xfId="0" applyFont="1" applyBorder="1" applyAlignment="1" applyProtection="1">
      <alignment horizontal="center" vertical="center"/>
      <protection locked="0"/>
    </xf>
    <xf numFmtId="0" fontId="12" fillId="0" borderId="12" xfId="0" applyFont="1" applyBorder="1" applyAlignment="1" applyProtection="1">
      <alignment horizontal="center" vertical="center"/>
      <protection locked="0"/>
    </xf>
    <xf numFmtId="0" fontId="12" fillId="0" borderId="0" xfId="0" applyFont="1" applyAlignment="1" applyProtection="1">
      <alignment horizontal="center" vertical="center"/>
      <protection locked="0"/>
    </xf>
    <xf numFmtId="0" fontId="12" fillId="0" borderId="13" xfId="0" applyFont="1" applyBorder="1" applyAlignment="1" applyProtection="1">
      <alignment horizontal="center" vertical="center"/>
      <protection locked="0"/>
    </xf>
    <xf numFmtId="0" fontId="7" fillId="0" borderId="6" xfId="0" applyFont="1" applyBorder="1" applyAlignment="1" applyProtection="1">
      <alignment horizontal="center" vertical="center"/>
      <protection locked="0"/>
    </xf>
    <xf numFmtId="0" fontId="7" fillId="0" borderId="3" xfId="0" applyFont="1" applyBorder="1" applyAlignment="1" applyProtection="1">
      <alignment horizontal="center" vertical="center"/>
      <protection locked="0"/>
    </xf>
    <xf numFmtId="0" fontId="7" fillId="0" borderId="11" xfId="0" applyFont="1" applyBorder="1" applyAlignment="1" applyProtection="1">
      <alignment horizontal="center" vertical="center"/>
      <protection locked="0"/>
    </xf>
    <xf numFmtId="164" fontId="11" fillId="0" borderId="2" xfId="1" applyFont="1" applyBorder="1" applyAlignment="1" applyProtection="1">
      <alignment horizontal="center" vertical="center"/>
    </xf>
    <xf numFmtId="0" fontId="14" fillId="0" borderId="7" xfId="1" applyNumberFormat="1" applyFont="1" applyFill="1" applyBorder="1" applyAlignment="1" applyProtection="1">
      <alignment horizontal="center" vertical="center" wrapText="1"/>
    </xf>
    <xf numFmtId="164" fontId="14" fillId="0" borderId="2" xfId="1" applyFont="1" applyFill="1" applyBorder="1" applyAlignment="1" applyProtection="1">
      <alignment horizontal="center" vertical="center" wrapText="1"/>
    </xf>
    <xf numFmtId="164" fontId="14" fillId="0" borderId="2" xfId="1" applyFont="1" applyFill="1" applyBorder="1" applyAlignment="1" applyProtection="1">
      <alignment horizontal="center" vertical="center"/>
    </xf>
    <xf numFmtId="0" fontId="14" fillId="0" borderId="0" xfId="0" applyFont="1" applyAlignment="1">
      <alignment horizontal="center" vertical="center" wrapText="1"/>
    </xf>
    <xf numFmtId="0" fontId="15" fillId="0" borderId="1" xfId="0" applyFont="1" applyBorder="1" applyAlignment="1">
      <alignment horizontal="center" vertical="center"/>
    </xf>
    <xf numFmtId="0" fontId="15" fillId="0" borderId="9" xfId="0" applyFont="1" applyBorder="1" applyAlignment="1">
      <alignment horizontal="center" vertical="center"/>
    </xf>
    <xf numFmtId="0" fontId="15" fillId="0" borderId="10" xfId="0" applyFont="1" applyBorder="1" applyAlignment="1">
      <alignment horizontal="center" vertical="center"/>
    </xf>
    <xf numFmtId="0" fontId="11" fillId="0" borderId="0" xfId="0" applyFont="1" applyAlignment="1">
      <alignment horizontal="left" vertical="center" wrapText="1"/>
    </xf>
    <xf numFmtId="0" fontId="14" fillId="0" borderId="8" xfId="0" applyFont="1" applyBorder="1" applyAlignment="1">
      <alignment horizontal="left" vertical="center"/>
    </xf>
    <xf numFmtId="0" fontId="14" fillId="0" borderId="5" xfId="0" applyFont="1" applyBorder="1" applyAlignment="1">
      <alignment horizontal="left" vertical="center"/>
    </xf>
    <xf numFmtId="0" fontId="7" fillId="0" borderId="4" xfId="0" applyFont="1" applyBorder="1" applyAlignment="1">
      <alignment horizontal="center" vertical="center"/>
    </xf>
    <xf numFmtId="0" fontId="7" fillId="0" borderId="8" xfId="0" applyFont="1" applyBorder="1" applyAlignment="1">
      <alignment horizontal="center" vertical="center"/>
    </xf>
    <xf numFmtId="0" fontId="7" fillId="0" borderId="5" xfId="0" applyFont="1" applyBorder="1" applyAlignment="1">
      <alignment horizontal="center" vertical="center"/>
    </xf>
    <xf numFmtId="0" fontId="0" fillId="0" borderId="0" xfId="0" applyAlignment="1">
      <alignment horizontal="center"/>
    </xf>
    <xf numFmtId="0" fontId="14" fillId="0" borderId="0" xfId="0" applyFont="1" applyAlignment="1">
      <alignment horizontal="left" vertical="center" wrapText="1"/>
    </xf>
    <xf numFmtId="0" fontId="0" fillId="0" borderId="0" xfId="0" applyAlignment="1">
      <alignment horizontal="left" vertical="center" wrapText="1"/>
    </xf>
    <xf numFmtId="0" fontId="11" fillId="0" borderId="0" xfId="0" applyFont="1" applyAlignment="1">
      <alignment horizontal="left" wrapText="1"/>
    </xf>
    <xf numFmtId="0" fontId="0" fillId="0" borderId="0" xfId="0" applyAlignment="1">
      <alignment horizontal="left" vertical="center"/>
    </xf>
    <xf numFmtId="0" fontId="26" fillId="0" borderId="0" xfId="0" applyFont="1" applyAlignment="1">
      <alignment horizontal="center" vertical="center"/>
    </xf>
    <xf numFmtId="0" fontId="7" fillId="0" borderId="0" xfId="0" applyFont="1" applyAlignment="1">
      <alignment horizontal="center" vertical="center"/>
    </xf>
    <xf numFmtId="0" fontId="14" fillId="0" borderId="0" xfId="0" applyFont="1" applyAlignment="1">
      <alignment horizontal="left" vertical="center"/>
    </xf>
    <xf numFmtId="0" fontId="14" fillId="0" borderId="0" xfId="0" applyFont="1" applyAlignment="1">
      <alignment horizontal="center" vertical="center"/>
    </xf>
    <xf numFmtId="0" fontId="24" fillId="0" borderId="2" xfId="0" applyFont="1" applyBorder="1" applyAlignment="1">
      <alignment horizontal="center" wrapText="1"/>
    </xf>
    <xf numFmtId="0" fontId="23" fillId="0" borderId="6" xfId="0" applyFont="1" applyBorder="1" applyAlignment="1">
      <alignment horizontal="center" wrapText="1"/>
    </xf>
    <xf numFmtId="0" fontId="23" fillId="0" borderId="3" xfId="0" applyFont="1" applyBorder="1" applyAlignment="1">
      <alignment horizontal="center" wrapText="1"/>
    </xf>
    <xf numFmtId="0" fontId="23" fillId="0" borderId="11" xfId="0" applyFont="1" applyBorder="1" applyAlignment="1">
      <alignment horizontal="center" wrapText="1"/>
    </xf>
    <xf numFmtId="0" fontId="23" fillId="0" borderId="1" xfId="0" applyFont="1" applyBorder="1" applyAlignment="1">
      <alignment horizontal="left" wrapText="1"/>
    </xf>
    <xf numFmtId="0" fontId="23" fillId="0" borderId="9" xfId="0" applyFont="1" applyBorder="1" applyAlignment="1">
      <alignment horizontal="left" wrapText="1"/>
    </xf>
    <xf numFmtId="0" fontId="23" fillId="0" borderId="10" xfId="0" applyFont="1" applyBorder="1" applyAlignment="1">
      <alignment horizontal="left" wrapText="1"/>
    </xf>
    <xf numFmtId="4" fontId="23" fillId="0" borderId="1" xfId="0" applyNumberFormat="1" applyFont="1" applyBorder="1" applyAlignment="1">
      <alignment horizontal="center" vertical="center" wrapText="1"/>
    </xf>
    <xf numFmtId="4" fontId="23" fillId="0" borderId="9" xfId="0" applyNumberFormat="1" applyFont="1" applyBorder="1" applyAlignment="1">
      <alignment horizontal="center" vertical="center" wrapText="1"/>
    </xf>
    <xf numFmtId="4" fontId="23" fillId="0" borderId="10" xfId="0" applyNumberFormat="1" applyFont="1" applyBorder="1" applyAlignment="1">
      <alignment horizontal="center" vertical="center" wrapText="1"/>
    </xf>
    <xf numFmtId="4" fontId="23" fillId="0" borderId="12" xfId="0" applyNumberFormat="1" applyFont="1" applyBorder="1" applyAlignment="1">
      <alignment horizontal="center" vertical="center" wrapText="1"/>
    </xf>
    <xf numFmtId="4" fontId="23" fillId="0" borderId="0" xfId="0" applyNumberFormat="1" applyFont="1" applyAlignment="1">
      <alignment horizontal="center" vertical="center" wrapText="1"/>
    </xf>
    <xf numFmtId="4" fontId="23" fillId="0" borderId="13" xfId="0" applyNumberFormat="1" applyFont="1" applyBorder="1" applyAlignment="1">
      <alignment horizontal="center" vertical="center" wrapText="1"/>
    </xf>
    <xf numFmtId="4" fontId="23" fillId="0" borderId="6" xfId="0" applyNumberFormat="1" applyFont="1" applyBorder="1" applyAlignment="1">
      <alignment horizontal="center" vertical="center" wrapText="1"/>
    </xf>
    <xf numFmtId="4" fontId="23" fillId="0" borderId="3" xfId="0" applyNumberFormat="1" applyFont="1" applyBorder="1" applyAlignment="1">
      <alignment horizontal="center" vertical="center" wrapText="1"/>
    </xf>
    <xf numFmtId="4" fontId="23" fillId="0" borderId="11" xfId="0" applyNumberFormat="1" applyFont="1" applyBorder="1" applyAlignment="1">
      <alignment horizontal="center" vertical="center" wrapText="1"/>
    </xf>
    <xf numFmtId="4" fontId="23" fillId="0" borderId="1" xfId="0" applyNumberFormat="1" applyFont="1" applyBorder="1" applyAlignment="1">
      <alignment horizontal="left" wrapText="1"/>
    </xf>
    <xf numFmtId="4" fontId="23" fillId="0" borderId="9" xfId="0" applyNumberFormat="1" applyFont="1" applyBorder="1" applyAlignment="1">
      <alignment horizontal="left" wrapText="1"/>
    </xf>
    <xf numFmtId="4" fontId="23" fillId="0" borderId="10" xfId="0" applyNumberFormat="1" applyFont="1" applyBorder="1" applyAlignment="1">
      <alignment horizontal="left" wrapText="1"/>
    </xf>
    <xf numFmtId="4" fontId="23" fillId="0" borderId="12" xfId="0" applyNumberFormat="1" applyFont="1" applyBorder="1" applyAlignment="1">
      <alignment horizontal="center" wrapText="1"/>
    </xf>
    <xf numFmtId="4" fontId="23" fillId="0" borderId="0" xfId="0" applyNumberFormat="1" applyFont="1" applyAlignment="1">
      <alignment horizontal="center" wrapText="1"/>
    </xf>
    <xf numFmtId="4" fontId="23" fillId="0" borderId="13" xfId="0" applyNumberFormat="1" applyFont="1" applyBorder="1" applyAlignment="1">
      <alignment horizontal="center" wrapText="1"/>
    </xf>
    <xf numFmtId="4" fontId="23" fillId="0" borderId="6" xfId="0" applyNumberFormat="1" applyFont="1" applyBorder="1" applyAlignment="1">
      <alignment horizontal="center" wrapText="1"/>
    </xf>
    <xf numFmtId="4" fontId="23" fillId="0" borderId="3" xfId="0" applyNumberFormat="1" applyFont="1" applyBorder="1" applyAlignment="1">
      <alignment horizontal="center" wrapText="1"/>
    </xf>
    <xf numFmtId="4" fontId="23" fillId="0" borderId="11" xfId="0" applyNumberFormat="1" applyFont="1" applyBorder="1" applyAlignment="1">
      <alignment horizontal="center" wrapText="1"/>
    </xf>
    <xf numFmtId="0" fontId="23" fillId="0" borderId="12" xfId="0" applyFont="1" applyBorder="1" applyAlignment="1">
      <alignment horizontal="center" wrapText="1"/>
    </xf>
    <xf numFmtId="0" fontId="23" fillId="0" borderId="0" xfId="0" applyFont="1" applyAlignment="1">
      <alignment horizontal="center" wrapText="1"/>
    </xf>
    <xf numFmtId="0" fontId="23" fillId="0" borderId="13" xfId="0" applyFont="1" applyBorder="1" applyAlignment="1">
      <alignment horizontal="center" wrapText="1"/>
    </xf>
    <xf numFmtId="0" fontId="22" fillId="0" borderId="2" xfId="0" applyFont="1" applyBorder="1" applyAlignment="1">
      <alignment horizontal="center" vertical="center" wrapText="1"/>
    </xf>
    <xf numFmtId="0" fontId="21" fillId="0" borderId="2" xfId="0" applyFont="1" applyBorder="1" applyAlignment="1">
      <alignment horizontal="center" vertical="center" wrapText="1"/>
    </xf>
    <xf numFmtId="0" fontId="14" fillId="0" borderId="2" xfId="0" applyFont="1" applyBorder="1" applyAlignment="1">
      <alignment horizontal="left" wrapText="1"/>
    </xf>
    <xf numFmtId="0" fontId="20" fillId="0" borderId="2" xfId="0" applyFont="1" applyBorder="1" applyAlignment="1">
      <alignment horizontal="center" wrapText="1"/>
    </xf>
    <xf numFmtId="0" fontId="21" fillId="0" borderId="1" xfId="0" applyFont="1" applyBorder="1" applyAlignment="1">
      <alignment horizontal="center" vertical="center" wrapText="1"/>
    </xf>
    <xf numFmtId="0" fontId="21" fillId="0" borderId="9" xfId="0" applyFont="1" applyBorder="1" applyAlignment="1">
      <alignment horizontal="center" vertical="center" wrapText="1"/>
    </xf>
    <xf numFmtId="0" fontId="21" fillId="0" borderId="10" xfId="0" applyFont="1" applyBorder="1" applyAlignment="1">
      <alignment horizontal="center" vertical="center" wrapText="1"/>
    </xf>
    <xf numFmtId="0" fontId="21" fillId="0" borderId="12" xfId="0" applyFont="1" applyBorder="1" applyAlignment="1">
      <alignment horizontal="center" vertical="center" wrapText="1"/>
    </xf>
    <xf numFmtId="0" fontId="21" fillId="0" borderId="0" xfId="0" applyFont="1" applyAlignment="1">
      <alignment horizontal="center" vertical="center" wrapText="1"/>
    </xf>
    <xf numFmtId="0" fontId="21" fillId="0" borderId="13" xfId="0" applyFont="1" applyBorder="1" applyAlignment="1">
      <alignment horizontal="center" vertical="center" wrapText="1"/>
    </xf>
    <xf numFmtId="0" fontId="21" fillId="0" borderId="6" xfId="0" applyFont="1" applyBorder="1" applyAlignment="1">
      <alignment horizontal="center" vertical="center" wrapText="1"/>
    </xf>
    <xf numFmtId="0" fontId="21" fillId="0" borderId="3" xfId="0" applyFont="1" applyBorder="1" applyAlignment="1">
      <alignment horizontal="center" vertical="center" wrapText="1"/>
    </xf>
    <xf numFmtId="0" fontId="21" fillId="0" borderId="11" xfId="0" applyFont="1" applyBorder="1" applyAlignment="1">
      <alignment horizontal="center" vertical="center" wrapText="1"/>
    </xf>
    <xf numFmtId="0" fontId="14" fillId="0" borderId="1" xfId="0" applyFont="1" applyBorder="1" applyAlignment="1">
      <alignment horizontal="left" vertical="center" wrapText="1"/>
    </xf>
    <xf numFmtId="0" fontId="14" fillId="0" borderId="9" xfId="0" applyFont="1" applyBorder="1" applyAlignment="1">
      <alignment horizontal="left" vertical="center" wrapText="1"/>
    </xf>
    <xf numFmtId="0" fontId="14" fillId="0" borderId="10" xfId="0" applyFont="1" applyBorder="1" applyAlignment="1">
      <alignment horizontal="left" vertical="center" wrapText="1"/>
    </xf>
    <xf numFmtId="0" fontId="14" fillId="0" borderId="6" xfId="0" applyFont="1" applyBorder="1" applyAlignment="1">
      <alignment horizontal="left" vertical="center" wrapText="1"/>
    </xf>
    <xf numFmtId="0" fontId="14" fillId="0" borderId="3" xfId="0" applyFont="1" applyBorder="1" applyAlignment="1">
      <alignment horizontal="left" vertical="center" wrapText="1"/>
    </xf>
    <xf numFmtId="0" fontId="14" fillId="0" borderId="11" xfId="0" applyFont="1" applyBorder="1" applyAlignment="1">
      <alignment horizontal="left" vertical="center" wrapText="1"/>
    </xf>
    <xf numFmtId="0" fontId="20" fillId="0" borderId="14" xfId="0" applyFont="1" applyBorder="1" applyAlignment="1">
      <alignment horizontal="center" wrapText="1"/>
    </xf>
    <xf numFmtId="0" fontId="20" fillId="0" borderId="17" xfId="0" applyFont="1" applyBorder="1" applyAlignment="1">
      <alignment horizontal="center" wrapText="1"/>
    </xf>
    <xf numFmtId="0" fontId="20" fillId="0" borderId="7" xfId="0" applyFont="1" applyBorder="1" applyAlignment="1">
      <alignment horizontal="center" wrapText="1"/>
    </xf>
    <xf numFmtId="0" fontId="20" fillId="0" borderId="4" xfId="0" applyFont="1" applyBorder="1" applyAlignment="1">
      <alignment horizontal="center" wrapText="1"/>
    </xf>
    <xf numFmtId="0" fontId="24" fillId="0" borderId="5" xfId="0" applyFont="1" applyBorder="1" applyAlignment="1">
      <alignment horizontal="center" wrapText="1"/>
    </xf>
    <xf numFmtId="0" fontId="23" fillId="0" borderId="0" xfId="23" applyFont="1" applyAlignment="1">
      <alignment horizontal="left"/>
    </xf>
    <xf numFmtId="9" fontId="20" fillId="0" borderId="0" xfId="25" applyFont="1" applyBorder="1" applyAlignment="1">
      <alignment horizontal="center"/>
    </xf>
    <xf numFmtId="164" fontId="23" fillId="0" borderId="0" xfId="24" applyFont="1" applyBorder="1" applyAlignment="1">
      <alignment horizontal="center"/>
    </xf>
    <xf numFmtId="0" fontId="20" fillId="0" borderId="0" xfId="23" applyFont="1" applyAlignment="1">
      <alignment horizontal="left"/>
    </xf>
    <xf numFmtId="0" fontId="11" fillId="0" borderId="0" xfId="23" applyFont="1" applyAlignment="1">
      <alignment horizontal="center" vertical="center"/>
    </xf>
    <xf numFmtId="0" fontId="23" fillId="0" borderId="0" xfId="23" applyFont="1" applyAlignment="1">
      <alignment horizontal="right"/>
    </xf>
    <xf numFmtId="0" fontId="20" fillId="0" borderId="0" xfId="23" applyFont="1" applyAlignment="1">
      <alignment horizontal="center"/>
    </xf>
    <xf numFmtId="0" fontId="23" fillId="0" borderId="0" xfId="23" applyFont="1" applyAlignment="1">
      <alignment horizontal="center"/>
    </xf>
    <xf numFmtId="164" fontId="20" fillId="0" borderId="0" xfId="23" applyNumberFormat="1" applyFont="1" applyAlignment="1">
      <alignment horizontal="center"/>
    </xf>
    <xf numFmtId="164" fontId="20" fillId="0" borderId="0" xfId="24" applyFont="1" applyBorder="1" applyAlignment="1">
      <alignment horizontal="center"/>
    </xf>
    <xf numFmtId="169" fontId="20" fillId="0" borderId="0" xfId="24" applyNumberFormat="1" applyFont="1" applyBorder="1" applyAlignment="1">
      <alignment horizontal="center"/>
    </xf>
    <xf numFmtId="0" fontId="6" fillId="0" borderId="0" xfId="23" applyAlignment="1">
      <alignment horizontal="center"/>
    </xf>
    <xf numFmtId="0" fontId="20" fillId="0" borderId="0" xfId="23" applyFont="1" applyAlignment="1">
      <alignment horizontal="left" wrapText="1"/>
    </xf>
    <xf numFmtId="0" fontId="20" fillId="0" borderId="0" xfId="23" applyFont="1" applyAlignment="1">
      <alignment horizontal="justify" wrapText="1"/>
    </xf>
    <xf numFmtId="0" fontId="20" fillId="0" borderId="0" xfId="23" applyFont="1" applyAlignment="1">
      <alignment horizontal="left" vertical="center" wrapText="1"/>
    </xf>
    <xf numFmtId="0" fontId="20" fillId="0" borderId="0" xfId="23" applyFont="1" applyAlignment="1">
      <alignment horizontal="left" vertical="center"/>
    </xf>
    <xf numFmtId="0" fontId="23" fillId="0" borderId="0" xfId="23" applyFont="1" applyAlignment="1">
      <alignment horizontal="justify" vertical="center" wrapText="1"/>
    </xf>
    <xf numFmtId="0" fontId="20" fillId="0" borderId="0" xfId="23" applyFont="1" applyAlignment="1">
      <alignment horizontal="justify" vertical="center" wrapText="1"/>
    </xf>
    <xf numFmtId="10" fontId="20" fillId="0" borderId="0" xfId="25" applyNumberFormat="1" applyFont="1" applyBorder="1" applyAlignment="1">
      <alignment horizontal="center"/>
    </xf>
    <xf numFmtId="0" fontId="23" fillId="0" borderId="0" xfId="23" applyFont="1" applyAlignment="1">
      <alignment horizontal="left" wrapText="1"/>
    </xf>
    <xf numFmtId="0" fontId="6" fillId="0" borderId="4" xfId="23" applyBorder="1" applyAlignment="1">
      <alignment horizontal="center"/>
    </xf>
    <xf numFmtId="0" fontId="6" fillId="0" borderId="8" xfId="23" applyBorder="1" applyAlignment="1">
      <alignment horizontal="center"/>
    </xf>
    <xf numFmtId="0" fontId="6" fillId="0" borderId="5" xfId="23" applyBorder="1" applyAlignment="1">
      <alignment horizontal="center"/>
    </xf>
    <xf numFmtId="10" fontId="20" fillId="0" borderId="4" xfId="25" applyNumberFormat="1" applyFont="1" applyBorder="1" applyAlignment="1">
      <alignment horizontal="center"/>
    </xf>
    <xf numFmtId="10" fontId="20" fillId="0" borderId="8" xfId="25" applyNumberFormat="1" applyFont="1" applyBorder="1" applyAlignment="1">
      <alignment horizontal="center"/>
    </xf>
    <xf numFmtId="10" fontId="20" fillId="0" borderId="5" xfId="25" applyNumberFormat="1" applyFont="1" applyBorder="1" applyAlignment="1">
      <alignment horizontal="center"/>
    </xf>
    <xf numFmtId="164" fontId="20" fillId="0" borderId="1" xfId="24" applyFont="1" applyBorder="1" applyAlignment="1">
      <alignment horizontal="center"/>
    </xf>
    <xf numFmtId="164" fontId="20" fillId="0" borderId="10" xfId="24" applyFont="1" applyBorder="1" applyAlignment="1">
      <alignment horizontal="center"/>
    </xf>
    <xf numFmtId="0" fontId="23" fillId="0" borderId="4" xfId="23" applyFont="1" applyBorder="1" applyAlignment="1">
      <alignment horizontal="center"/>
    </xf>
    <xf numFmtId="0" fontId="23" fillId="0" borderId="8" xfId="23" applyFont="1" applyBorder="1" applyAlignment="1">
      <alignment horizontal="center"/>
    </xf>
    <xf numFmtId="0" fontId="23" fillId="0" borderId="5" xfId="23" applyFont="1" applyBorder="1" applyAlignment="1">
      <alignment horizontal="center"/>
    </xf>
    <xf numFmtId="0" fontId="20" fillId="0" borderId="2" xfId="23" applyFont="1" applyBorder="1" applyAlignment="1">
      <alignment horizontal="center"/>
    </xf>
    <xf numFmtId="0" fontId="20" fillId="0" borderId="4" xfId="23" applyFont="1" applyBorder="1" applyAlignment="1">
      <alignment horizontal="center"/>
    </xf>
    <xf numFmtId="0" fontId="20" fillId="0" borderId="4" xfId="23" applyFont="1" applyBorder="1" applyAlignment="1">
      <alignment horizontal="left"/>
    </xf>
    <xf numFmtId="0" fontId="20" fillId="0" borderId="8" xfId="23" applyFont="1" applyBorder="1" applyAlignment="1">
      <alignment horizontal="left"/>
    </xf>
    <xf numFmtId="0" fontId="20" fillId="0" borderId="5" xfId="23" applyFont="1" applyBorder="1" applyAlignment="1">
      <alignment horizontal="left"/>
    </xf>
    <xf numFmtId="10" fontId="20" fillId="0" borderId="2" xfId="25" applyNumberFormat="1" applyFont="1" applyBorder="1" applyAlignment="1">
      <alignment horizontal="center"/>
    </xf>
    <xf numFmtId="164" fontId="20" fillId="0" borderId="2" xfId="24" applyFont="1" applyBorder="1" applyAlignment="1">
      <alignment horizontal="center"/>
    </xf>
    <xf numFmtId="0" fontId="23" fillId="0" borderId="4" xfId="23" applyFont="1" applyBorder="1" applyAlignment="1">
      <alignment horizontal="right"/>
    </xf>
    <xf numFmtId="0" fontId="23" fillId="0" borderId="8" xfId="23" applyFont="1" applyBorder="1" applyAlignment="1">
      <alignment horizontal="right"/>
    </xf>
    <xf numFmtId="0" fontId="23" fillId="0" borderId="5" xfId="23" applyFont="1" applyBorder="1" applyAlignment="1">
      <alignment horizontal="right"/>
    </xf>
    <xf numFmtId="164" fontId="23" fillId="0" borderId="2" xfId="24" applyFont="1" applyBorder="1" applyAlignment="1">
      <alignment horizontal="center"/>
    </xf>
    <xf numFmtId="164" fontId="20" fillId="0" borderId="2" xfId="23" applyNumberFormat="1" applyFont="1" applyBorder="1" applyAlignment="1">
      <alignment horizontal="center"/>
    </xf>
    <xf numFmtId="10" fontId="20" fillId="0" borderId="2" xfId="23" applyNumberFormat="1" applyFont="1" applyBorder="1" applyAlignment="1">
      <alignment horizontal="center"/>
    </xf>
    <xf numFmtId="0" fontId="20" fillId="0" borderId="4" xfId="23" applyFont="1" applyBorder="1" applyAlignment="1">
      <alignment horizontal="left" vertical="center" wrapText="1"/>
    </xf>
    <xf numFmtId="0" fontId="20" fillId="0" borderId="8" xfId="23" applyFont="1" applyBorder="1" applyAlignment="1">
      <alignment horizontal="left" vertical="center" wrapText="1"/>
    </xf>
    <xf numFmtId="0" fontId="20" fillId="0" borderId="5" xfId="23" applyFont="1" applyBorder="1" applyAlignment="1">
      <alignment horizontal="left" vertical="center" wrapText="1"/>
    </xf>
    <xf numFmtId="167" fontId="20" fillId="0" borderId="4" xfId="24" applyNumberFormat="1" applyFont="1" applyBorder="1" applyAlignment="1">
      <alignment horizontal="right"/>
    </xf>
    <xf numFmtId="167" fontId="20" fillId="0" borderId="5" xfId="24" applyNumberFormat="1" applyFont="1" applyBorder="1" applyAlignment="1">
      <alignment horizontal="right"/>
    </xf>
    <xf numFmtId="0" fontId="20" fillId="0" borderId="8" xfId="23" applyFont="1" applyBorder="1" applyAlignment="1">
      <alignment horizontal="center"/>
    </xf>
    <xf numFmtId="0" fontId="23" fillId="0" borderId="4" xfId="23" applyFont="1" applyBorder="1" applyAlignment="1">
      <alignment horizontal="left"/>
    </xf>
    <xf numFmtId="0" fontId="23" fillId="0" borderId="8" xfId="23" applyFont="1" applyBorder="1" applyAlignment="1">
      <alignment horizontal="left"/>
    </xf>
    <xf numFmtId="0" fontId="23" fillId="0" borderId="5" xfId="23" applyFont="1" applyBorder="1" applyAlignment="1">
      <alignment horizontal="left"/>
    </xf>
    <xf numFmtId="0" fontId="23" fillId="0" borderId="7" xfId="23" applyFont="1" applyBorder="1" applyAlignment="1">
      <alignment horizontal="center"/>
    </xf>
    <xf numFmtId="0" fontId="20" fillId="0" borderId="4" xfId="23" applyFont="1" applyBorder="1" applyAlignment="1">
      <alignment horizontal="left" wrapText="1"/>
    </xf>
    <xf numFmtId="0" fontId="20" fillId="0" borderId="8" xfId="23" applyFont="1" applyBorder="1" applyAlignment="1">
      <alignment horizontal="left" wrapText="1"/>
    </xf>
    <xf numFmtId="0" fontId="20" fillId="0" borderId="5" xfId="23" applyFont="1" applyBorder="1" applyAlignment="1">
      <alignment horizontal="left" wrapText="1"/>
    </xf>
    <xf numFmtId="168" fontId="20" fillId="0" borderId="4" xfId="23" applyNumberFormat="1" applyFont="1" applyBorder="1" applyAlignment="1">
      <alignment horizontal="right"/>
    </xf>
    <xf numFmtId="168" fontId="20" fillId="0" borderId="5" xfId="23" applyNumberFormat="1" applyFont="1" applyBorder="1" applyAlignment="1">
      <alignment horizontal="right"/>
    </xf>
    <xf numFmtId="0" fontId="20" fillId="0" borderId="4" xfId="23" applyFont="1" applyBorder="1" applyAlignment="1">
      <alignment horizontal="right"/>
    </xf>
    <xf numFmtId="0" fontId="20" fillId="0" borderId="5" xfId="23" applyFont="1" applyBorder="1" applyAlignment="1">
      <alignment horizontal="right"/>
    </xf>
    <xf numFmtId="166" fontId="20" fillId="0" borderId="4" xfId="23" applyNumberFormat="1" applyFont="1" applyBorder="1" applyAlignment="1">
      <alignment horizontal="right"/>
    </xf>
    <xf numFmtId="166" fontId="20" fillId="0" borderId="5" xfId="23" applyNumberFormat="1" applyFont="1" applyBorder="1" applyAlignment="1">
      <alignment horizontal="right"/>
    </xf>
    <xf numFmtId="2" fontId="20" fillId="0" borderId="4" xfId="23" applyNumberFormat="1" applyFont="1" applyBorder="1" applyAlignment="1">
      <alignment horizontal="right"/>
    </xf>
    <xf numFmtId="2" fontId="20" fillId="0" borderId="5" xfId="23" applyNumberFormat="1" applyFont="1" applyBorder="1" applyAlignment="1">
      <alignment horizontal="right"/>
    </xf>
    <xf numFmtId="0" fontId="20" fillId="0" borderId="5" xfId="23" applyFont="1" applyBorder="1" applyAlignment="1">
      <alignment horizontal="center"/>
    </xf>
    <xf numFmtId="165" fontId="20" fillId="0" borderId="4" xfId="24" applyNumberFormat="1" applyFont="1" applyBorder="1" applyAlignment="1">
      <alignment horizontal="right"/>
    </xf>
    <xf numFmtId="165" fontId="20" fillId="0" borderId="5" xfId="24" applyNumberFormat="1" applyFont="1" applyBorder="1" applyAlignment="1">
      <alignment horizontal="right"/>
    </xf>
    <xf numFmtId="0" fontId="26" fillId="0" borderId="1" xfId="23" applyFont="1" applyBorder="1" applyAlignment="1">
      <alignment horizontal="center" vertical="center"/>
    </xf>
    <xf numFmtId="0" fontId="26" fillId="0" borderId="9" xfId="23" applyFont="1" applyBorder="1" applyAlignment="1">
      <alignment horizontal="center" vertical="center"/>
    </xf>
    <xf numFmtId="0" fontId="26" fillId="0" borderId="10" xfId="23" applyFont="1" applyBorder="1" applyAlignment="1">
      <alignment horizontal="center" vertical="center"/>
    </xf>
    <xf numFmtId="0" fontId="7" fillId="0" borderId="6" xfId="23" applyFont="1" applyBorder="1" applyAlignment="1">
      <alignment horizontal="center" vertical="center"/>
    </xf>
    <xf numFmtId="0" fontId="7" fillId="0" borderId="3" xfId="23" applyFont="1" applyBorder="1" applyAlignment="1">
      <alignment horizontal="center" vertical="center"/>
    </xf>
    <xf numFmtId="0" fontId="7" fillId="0" borderId="11" xfId="23" applyFont="1" applyBorder="1" applyAlignment="1">
      <alignment horizontal="center" vertical="center"/>
    </xf>
    <xf numFmtId="0" fontId="21" fillId="0" borderId="0" xfId="23" applyFont="1" applyAlignment="1">
      <alignment horizontal="center" vertical="center"/>
    </xf>
    <xf numFmtId="0" fontId="21" fillId="2" borderId="8" xfId="23" applyFont="1" applyFill="1" applyBorder="1" applyAlignment="1">
      <alignment horizontal="left" vertical="center" wrapText="1"/>
    </xf>
    <xf numFmtId="0" fontId="21" fillId="2" borderId="5" xfId="23" applyFont="1" applyFill="1" applyBorder="1" applyAlignment="1">
      <alignment horizontal="left" vertical="center" wrapText="1"/>
    </xf>
    <xf numFmtId="0" fontId="21" fillId="0" borderId="4" xfId="23" applyFont="1" applyBorder="1" applyAlignment="1">
      <alignment horizontal="center" vertical="center"/>
    </xf>
    <xf numFmtId="0" fontId="21" fillId="0" borderId="8" xfId="23" applyFont="1" applyBorder="1" applyAlignment="1">
      <alignment horizontal="center" vertical="center"/>
    </xf>
    <xf numFmtId="0" fontId="21" fillId="0" borderId="5" xfId="23" applyFont="1" applyBorder="1" applyAlignment="1">
      <alignment horizontal="center" vertical="center"/>
    </xf>
    <xf numFmtId="0" fontId="14" fillId="0" borderId="4" xfId="23" applyFont="1" applyBorder="1" applyAlignment="1">
      <alignment horizontal="left" vertical="center"/>
    </xf>
    <xf numFmtId="0" fontId="14" fillId="0" borderId="8" xfId="23" applyFont="1" applyBorder="1" applyAlignment="1">
      <alignment horizontal="left" vertical="center"/>
    </xf>
    <xf numFmtId="0" fontId="14" fillId="0" borderId="5" xfId="23" applyFont="1" applyBorder="1" applyAlignment="1">
      <alignment horizontal="left" vertical="center"/>
    </xf>
    <xf numFmtId="0" fontId="23" fillId="0" borderId="8" xfId="23" applyFont="1" applyBorder="1" applyAlignment="1">
      <alignment horizontal="left" vertical="center" wrapText="1"/>
    </xf>
    <xf numFmtId="0" fontId="21" fillId="0" borderId="2" xfId="0" applyFont="1" applyBorder="1" applyAlignment="1">
      <alignment horizontal="center"/>
    </xf>
    <xf numFmtId="44" fontId="21" fillId="0" borderId="2" xfId="5" applyFont="1" applyBorder="1" applyAlignment="1">
      <alignment horizontal="center"/>
    </xf>
    <xf numFmtId="0" fontId="6" fillId="0" borderId="4" xfId="0" applyFont="1" applyBorder="1" applyAlignment="1">
      <alignment horizontal="center" vertical="center" wrapText="1"/>
    </xf>
    <xf numFmtId="0" fontId="6" fillId="0" borderId="8" xfId="0" applyFont="1" applyBorder="1" applyAlignment="1">
      <alignment horizontal="center" vertical="center" wrapText="1"/>
    </xf>
    <xf numFmtId="0" fontId="6" fillId="0" borderId="5" xfId="0" applyFont="1" applyBorder="1" applyAlignment="1">
      <alignment horizontal="center" vertical="center" wrapText="1"/>
    </xf>
    <xf numFmtId="0" fontId="6" fillId="0" borderId="2" xfId="0" applyFont="1" applyBorder="1" applyAlignment="1">
      <alignment horizontal="center" vertical="center" wrapText="1"/>
    </xf>
    <xf numFmtId="44" fontId="6" fillId="0" borderId="2" xfId="29" applyFont="1" applyBorder="1" applyAlignment="1">
      <alignment horizontal="center"/>
    </xf>
    <xf numFmtId="44" fontId="0" fillId="0" borderId="2" xfId="29" applyFont="1" applyBorder="1" applyAlignment="1">
      <alignment horizontal="center"/>
    </xf>
    <xf numFmtId="0" fontId="20" fillId="0" borderId="0" xfId="26" applyFont="1" applyAlignment="1">
      <alignment horizontal="center" vertical="center" wrapText="1"/>
    </xf>
    <xf numFmtId="0" fontId="21" fillId="0" borderId="0" xfId="27" applyFont="1" applyAlignment="1">
      <alignment wrapText="1"/>
    </xf>
    <xf numFmtId="10" fontId="36" fillId="4" borderId="1" xfId="3" applyNumberFormat="1" applyFont="1" applyFill="1" applyBorder="1" applyAlignment="1" applyProtection="1">
      <alignment horizontal="center" vertical="center" wrapText="1"/>
    </xf>
    <xf numFmtId="10" fontId="36" fillId="4" borderId="10" xfId="3" applyNumberFormat="1" applyFont="1" applyFill="1" applyBorder="1" applyAlignment="1" applyProtection="1">
      <alignment horizontal="center" vertical="center" wrapText="1"/>
    </xf>
    <xf numFmtId="10" fontId="36" fillId="4" borderId="6" xfId="3" applyNumberFormat="1" applyFont="1" applyFill="1" applyBorder="1" applyAlignment="1" applyProtection="1">
      <alignment horizontal="center" vertical="center" wrapText="1"/>
    </xf>
    <xf numFmtId="10" fontId="36" fillId="4" borderId="11" xfId="3" applyNumberFormat="1" applyFont="1" applyFill="1" applyBorder="1" applyAlignment="1" applyProtection="1">
      <alignment horizontal="center" vertical="center" wrapText="1"/>
    </xf>
    <xf numFmtId="0" fontId="20" fillId="0" borderId="0" xfId="27" applyFont="1" applyAlignment="1">
      <alignment horizontal="center" wrapText="1"/>
    </xf>
    <xf numFmtId="0" fontId="27" fillId="0" borderId="0" xfId="26" applyFont="1" applyAlignment="1">
      <alignment horizontal="center" vertical="center" wrapText="1"/>
    </xf>
    <xf numFmtId="10" fontId="29" fillId="3" borderId="0" xfId="26" applyNumberFormat="1" applyFont="1" applyFill="1" applyAlignment="1" applyProtection="1">
      <alignment vertical="center" wrapText="1"/>
      <protection locked="0"/>
    </xf>
  </cellXfs>
  <cellStyles count="44">
    <cellStyle name="Excel Built-in Normal" xfId="15" xr:uid="{00000000-0005-0000-0000-000000000000}"/>
    <cellStyle name="Moeda" xfId="5" builtinId="4"/>
    <cellStyle name="Moeda 2" xfId="10" xr:uid="{00000000-0005-0000-0000-000002000000}"/>
    <cellStyle name="Moeda 2 2" xfId="21" xr:uid="{00000000-0005-0000-0000-000003000000}"/>
    <cellStyle name="Moeda 2 2 2" xfId="40" xr:uid="{00000000-0005-0000-0000-000003000000}"/>
    <cellStyle name="Moeda 2 3" xfId="33" xr:uid="{00000000-0005-0000-0000-000002000000}"/>
    <cellStyle name="Moeda 3" xfId="29" xr:uid="{00000000-0005-0000-0000-000047000000}"/>
    <cellStyle name="Normal" xfId="0" builtinId="0"/>
    <cellStyle name="Normal 2" xfId="2" xr:uid="{00000000-0005-0000-0000-000005000000}"/>
    <cellStyle name="Normal 2 2" xfId="13" xr:uid="{00000000-0005-0000-0000-000006000000}"/>
    <cellStyle name="Normal 2 2 2" xfId="27" xr:uid="{8592D644-0AB8-480E-8FF2-A0AC8F89F9A3}"/>
    <cellStyle name="Normal 2 3" xfId="23" xr:uid="{96D5EE81-7667-4139-BAD4-3D9DEB62A6CB}"/>
    <cellStyle name="Normal 3" xfId="8" xr:uid="{00000000-0005-0000-0000-000007000000}"/>
    <cellStyle name="Normal 3 2" xfId="16" xr:uid="{00000000-0005-0000-0000-000008000000}"/>
    <cellStyle name="Normal 3 2 2" xfId="36" xr:uid="{00000000-0005-0000-0000-000008000000}"/>
    <cellStyle name="Normal 3 3" xfId="31" xr:uid="{00000000-0005-0000-0000-000007000000}"/>
    <cellStyle name="Normal 4" xfId="12" xr:uid="{00000000-0005-0000-0000-000009000000}"/>
    <cellStyle name="Normal 4 2" xfId="26" xr:uid="{F0F4BF2D-5AEB-4474-AA1E-3474C2575ADF}"/>
    <cellStyle name="Normal 4 2 2" xfId="43" xr:uid="{F0F4BF2D-5AEB-4474-AA1E-3474C2575ADF}"/>
    <cellStyle name="Normal 4 3" xfId="35" xr:uid="{00000000-0005-0000-0000-000009000000}"/>
    <cellStyle name="Normal 5" xfId="9" xr:uid="{00000000-0005-0000-0000-00000A000000}"/>
    <cellStyle name="Normal 5 2" xfId="20" xr:uid="{00000000-0005-0000-0000-00000B000000}"/>
    <cellStyle name="Normal 5 2 2" xfId="39" xr:uid="{00000000-0005-0000-0000-00000B000000}"/>
    <cellStyle name="Normal 5 3" xfId="32" xr:uid="{00000000-0005-0000-0000-00000A000000}"/>
    <cellStyle name="Porcentagem" xfId="6" builtinId="5"/>
    <cellStyle name="Porcentagem 2" xfId="4" xr:uid="{00000000-0005-0000-0000-00000E000000}"/>
    <cellStyle name="Porcentagem 2 2" xfId="14" xr:uid="{00000000-0005-0000-0000-00000F000000}"/>
    <cellStyle name="Porcentagem 2 2 2" xfId="25" xr:uid="{F739F863-0106-4941-9223-ED730230AC19}"/>
    <cellStyle name="Porcentagem 3" xfId="3" xr:uid="{00000000-0005-0000-0000-000010000000}"/>
    <cellStyle name="Porcentagem 4" xfId="17" xr:uid="{00000000-0005-0000-0000-000011000000}"/>
    <cellStyle name="Porcentagem 4 2" xfId="37" xr:uid="{00000000-0005-0000-0000-000011000000}"/>
    <cellStyle name="Porcentagem 5" xfId="11" xr:uid="{00000000-0005-0000-0000-000012000000}"/>
    <cellStyle name="Porcentagem 5 2" xfId="22" xr:uid="{00000000-0005-0000-0000-000013000000}"/>
    <cellStyle name="Porcentagem 5 2 2" xfId="41" xr:uid="{00000000-0005-0000-0000-000013000000}"/>
    <cellStyle name="Porcentagem 5 3" xfId="34" xr:uid="{00000000-0005-0000-0000-000012000000}"/>
    <cellStyle name="TableStyleLight1" xfId="18" xr:uid="{00000000-0005-0000-0000-000014000000}"/>
    <cellStyle name="Vírgula" xfId="1" builtinId="3"/>
    <cellStyle name="Vírgula 2" xfId="7" xr:uid="{00000000-0005-0000-0000-000016000000}"/>
    <cellStyle name="Vírgula 2 2" xfId="19" xr:uid="{00000000-0005-0000-0000-000017000000}"/>
    <cellStyle name="Vírgula 2 2 2" xfId="24" xr:uid="{DEC4598A-45C3-4C70-B648-CC4CB9E70D84}"/>
    <cellStyle name="Vírgula 2 2 2 2" xfId="42" xr:uid="{DEC4598A-45C3-4C70-B648-CC4CB9E70D84}"/>
    <cellStyle name="Vírgula 2 2 3" xfId="38" xr:uid="{00000000-0005-0000-0000-000017000000}"/>
    <cellStyle name="Vírgula 2 3" xfId="30" xr:uid="{00000000-0005-0000-0000-000016000000}"/>
    <cellStyle name="Vírgula 3" xfId="28" xr:uid="{00000000-0005-0000-0000-000053000000}"/>
  </cellStyles>
  <dxfs count="2">
    <dxf>
      <font>
        <condense val="0"/>
        <extend val="0"/>
        <color indexed="12"/>
      </font>
    </dxf>
    <dxf>
      <font>
        <condense val="0"/>
        <extend val="0"/>
        <color indexed="12"/>
      </font>
    </dxf>
  </dxfs>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externalLink" Target="externalLinks/externalLink2.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externalLink" Target="externalLinks/externalLink1.xml"/><Relationship Id="rId17" Type="http://schemas.openxmlformats.org/officeDocument/2006/relationships/calcChain" Target="calcChain.xml"/><Relationship Id="rId2" Type="http://schemas.openxmlformats.org/officeDocument/2006/relationships/worksheet" Target="worksheets/sheet2.xml"/><Relationship Id="rId16"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tyles" Target="style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theme" Target="theme/theme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emf"/></Relationships>
</file>

<file path=xl/drawings/_rels/drawing2.xml.rels><?xml version="1.0" encoding="UTF-8" standalone="yes"?>
<Relationships xmlns="http://schemas.openxmlformats.org/package/2006/relationships"><Relationship Id="rId1" Type="http://schemas.openxmlformats.org/officeDocument/2006/relationships/image" Target="../media/image1.emf"/></Relationships>
</file>

<file path=xl/drawings/_rels/drawing3.xml.rels><?xml version="1.0" encoding="UTF-8" standalone="yes"?>
<Relationships xmlns="http://schemas.openxmlformats.org/package/2006/relationships"><Relationship Id="rId1" Type="http://schemas.openxmlformats.org/officeDocument/2006/relationships/image" Target="../media/image2.jpeg"/></Relationships>
</file>

<file path=xl/drawings/_rels/drawing4.xml.rels><?xml version="1.0" encoding="UTF-8" standalone="yes"?>
<Relationships xmlns="http://schemas.openxmlformats.org/package/2006/relationships"><Relationship Id="rId1" Type="http://schemas.openxmlformats.org/officeDocument/2006/relationships/image" Target="../media/image3.jpeg"/></Relationships>
</file>

<file path=xl/drawings/_rels/drawing5.xml.rels><?xml version="1.0" encoding="UTF-8" standalone="yes"?>
<Relationships xmlns="http://schemas.openxmlformats.org/package/2006/relationships"><Relationship Id="rId1" Type="http://schemas.openxmlformats.org/officeDocument/2006/relationships/image" Target="../media/image3.jpeg"/></Relationships>
</file>

<file path=xl/drawings/_rels/drawing6.xml.rels><?xml version="1.0" encoding="UTF-8" standalone="yes"?>
<Relationships xmlns="http://schemas.openxmlformats.org/package/2006/relationships"><Relationship Id="rId1" Type="http://schemas.openxmlformats.org/officeDocument/2006/relationships/image" Target="../media/image4.jpeg"/></Relationships>
</file>

<file path=xl/drawings/_rels/drawing7.xml.rels><?xml version="1.0" encoding="UTF-8" standalone="yes"?>
<Relationships xmlns="http://schemas.openxmlformats.org/package/2006/relationships"><Relationship Id="rId1" Type="http://schemas.openxmlformats.org/officeDocument/2006/relationships/image" Target="../media/image5.jpeg"/></Relationships>
</file>

<file path=xl/drawings/_rels/drawing8.xml.rels><?xml version="1.0" encoding="UTF-8" standalone="yes"?>
<Relationships xmlns="http://schemas.openxmlformats.org/package/2006/relationships"><Relationship Id="rId1" Type="http://schemas.openxmlformats.org/officeDocument/2006/relationships/image" Target="../media/image6.jpeg"/></Relationships>
</file>

<file path=xl/drawings/_rels/drawing9.xml.rels><?xml version="1.0" encoding="UTF-8" standalone="yes"?>
<Relationships xmlns="http://schemas.openxmlformats.org/package/2006/relationships"><Relationship Id="rId1" Type="http://schemas.openxmlformats.org/officeDocument/2006/relationships/image" Target="../media/image7.jpeg"/></Relationships>
</file>

<file path=xl/drawings/_rels/drawing10.xml.rels><?xml version="1.0" encoding="UTF-8" standalone="yes"?>
<Relationships xmlns="http://schemas.openxmlformats.org/package/2006/relationships"><Relationship Id="rId3" Type="http://schemas.openxmlformats.org/officeDocument/2006/relationships/image" Target="../media/image10.png"/><Relationship Id="rId2" Type="http://schemas.openxmlformats.org/officeDocument/2006/relationships/image" Target="../media/image9.png"/><Relationship Id="rId1" Type="http://schemas.openxmlformats.org/officeDocument/2006/relationships/image" Target="../media/image8.png"/></Relationships>
</file>

<file path=xl/drawings/drawing1.xml><?xml version="1.0" encoding="utf-8"?>
<xdr:wsDr xmlns:xdr="http://schemas.openxmlformats.org/drawingml/2006/spreadsheetDrawing" xmlns:a="http://schemas.openxmlformats.org/drawingml/2006/main">
  <xdr:twoCellAnchor>
    <xdr:from>
      <xdr:col>0</xdr:col>
      <xdr:colOff>533400</xdr:colOff>
      <xdr:row>0</xdr:row>
      <xdr:rowOff>76200</xdr:rowOff>
    </xdr:from>
    <xdr:to>
      <xdr:col>1</xdr:col>
      <xdr:colOff>960120</xdr:colOff>
      <xdr:row>2</xdr:row>
      <xdr:rowOff>257810</xdr:rowOff>
    </xdr:to>
    <xdr:pic>
      <xdr:nvPicPr>
        <xdr:cNvPr id="2" name="Picture 1">
          <a:extLst>
            <a:ext uri="{FF2B5EF4-FFF2-40B4-BE49-F238E27FC236}">
              <a16:creationId xmlns:a16="http://schemas.microsoft.com/office/drawing/2014/main" id="{293D7F61-37BC-4EB3-8A63-24E90DDBD202}"/>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533400" y="76200"/>
          <a:ext cx="807720" cy="581660"/>
        </a:xfrm>
        <a:prstGeom prst="rect">
          <a:avLst/>
        </a:prstGeom>
        <a:solidFill>
          <a:srgbClr val="FFFFFF"/>
        </a:solidFill>
        <a:ln w="9525">
          <a:solidFill>
            <a:srgbClr val="FFFFFF"/>
          </a:solidFill>
          <a:miter lim="800000"/>
          <a:headEnd/>
          <a:tailEnd/>
        </a:ln>
      </xdr:spPr>
    </xdr:pic>
    <xdr:clientData/>
  </xdr:twoCellAnchor>
</xdr:wsDr>
</file>

<file path=xl/drawings/drawing2.xml><?xml version="1.0" encoding="utf-8"?>
<xdr:wsDr xmlns:xdr="http://schemas.openxmlformats.org/drawingml/2006/spreadsheetDrawing" xmlns:a="http://schemas.openxmlformats.org/drawingml/2006/main">
  <xdr:twoCellAnchor>
    <xdr:from>
      <xdr:col>0</xdr:col>
      <xdr:colOff>533400</xdr:colOff>
      <xdr:row>0</xdr:row>
      <xdr:rowOff>76200</xdr:rowOff>
    </xdr:from>
    <xdr:to>
      <xdr:col>1</xdr:col>
      <xdr:colOff>960120</xdr:colOff>
      <xdr:row>2</xdr:row>
      <xdr:rowOff>257810</xdr:rowOff>
    </xdr:to>
    <xdr:pic>
      <xdr:nvPicPr>
        <xdr:cNvPr id="2" name="Picture 1">
          <a:extLst>
            <a:ext uri="{FF2B5EF4-FFF2-40B4-BE49-F238E27FC236}">
              <a16:creationId xmlns:a16="http://schemas.microsoft.com/office/drawing/2014/main" id="{3BBC1C0E-A9E4-438D-BA18-175F316BE106}"/>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533400" y="76200"/>
          <a:ext cx="807720" cy="581660"/>
        </a:xfrm>
        <a:prstGeom prst="rect">
          <a:avLst/>
        </a:prstGeom>
        <a:solidFill>
          <a:srgbClr val="FFFFFF"/>
        </a:solidFill>
        <a:ln w="9525">
          <a:solidFill>
            <a:srgbClr val="FFFFFF"/>
          </a:solidFill>
          <a:miter lim="800000"/>
          <a:headEnd/>
          <a:tailEnd/>
        </a:ln>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0</xdr:col>
      <xdr:colOff>390525</xdr:colOff>
      <xdr:row>0</xdr:row>
      <xdr:rowOff>47625</xdr:rowOff>
    </xdr:from>
    <xdr:to>
      <xdr:col>1</xdr:col>
      <xdr:colOff>342900</xdr:colOff>
      <xdr:row>2</xdr:row>
      <xdr:rowOff>210685</xdr:rowOff>
    </xdr:to>
    <xdr:pic>
      <xdr:nvPicPr>
        <xdr:cNvPr id="4" name="Imagem 3">
          <a:extLst>
            <a:ext uri="{FF2B5EF4-FFF2-40B4-BE49-F238E27FC236}">
              <a16:creationId xmlns:a16="http://schemas.microsoft.com/office/drawing/2014/main" id="{D40C4178-5CB0-40B5-8DCA-F40ECF03F245}"/>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90525" y="47625"/>
          <a:ext cx="561975" cy="563110"/>
        </a:xfrm>
        <a:prstGeom prst="rect">
          <a:avLst/>
        </a:prstGeom>
      </xdr:spPr>
    </xdr:pic>
    <xdr:clientData/>
  </xdr:twoCellAnchor>
  <xdr:twoCellAnchor>
    <xdr:from>
      <xdr:col>15</xdr:col>
      <xdr:colOff>247650</xdr:colOff>
      <xdr:row>0</xdr:row>
      <xdr:rowOff>76200</xdr:rowOff>
    </xdr:from>
    <xdr:to>
      <xdr:col>15</xdr:col>
      <xdr:colOff>2581275</xdr:colOff>
      <xdr:row>8</xdr:row>
      <xdr:rowOff>47625</xdr:rowOff>
    </xdr:to>
    <xdr:sp macro="" textlink="">
      <xdr:nvSpPr>
        <xdr:cNvPr id="2" name="Seta: para Baixo 1">
          <a:extLst>
            <a:ext uri="{FF2B5EF4-FFF2-40B4-BE49-F238E27FC236}">
              <a16:creationId xmlns:a16="http://schemas.microsoft.com/office/drawing/2014/main" id="{0E552F1F-41CF-B579-301F-E94AF5DAF28E}"/>
            </a:ext>
          </a:extLst>
        </xdr:cNvPr>
        <xdr:cNvSpPr/>
      </xdr:nvSpPr>
      <xdr:spPr>
        <a:xfrm>
          <a:off x="9896475" y="76200"/>
          <a:ext cx="2333625" cy="2047875"/>
        </a:xfrm>
        <a:prstGeom prst="downArrow">
          <a:avLst/>
        </a:prstGeom>
        <a:solidFill>
          <a:srgbClr val="FF0000"/>
        </a:solidFill>
        <a:ln>
          <a:solidFill>
            <a:srgbClr val="FF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lang="pt-BR" sz="900" b="1">
              <a:latin typeface="Arial" panose="020B0604020202020204" pitchFamily="34" charset="0"/>
              <a:cs typeface="Arial" panose="020B0604020202020204" pitchFamily="34" charset="0"/>
            </a:rPr>
            <a:t>INSIRA AQUI OS VALORES UNITÁRIOS</a:t>
          </a:r>
        </a:p>
      </xdr:txBody>
    </xdr:sp>
    <xdr:clientData/>
  </xdr:twoCellAnchor>
</xdr:wsDr>
</file>

<file path=xl/drawings/drawing4.xml><?xml version="1.0" encoding="utf-8"?>
<xdr:wsDr xmlns:xdr="http://schemas.openxmlformats.org/drawingml/2006/spreadsheetDrawing" xmlns:a="http://schemas.openxmlformats.org/drawingml/2006/main">
  <xdr:twoCellAnchor editAs="oneCell">
    <xdr:from>
      <xdr:col>0</xdr:col>
      <xdr:colOff>466725</xdr:colOff>
      <xdr:row>0</xdr:row>
      <xdr:rowOff>66675</xdr:rowOff>
    </xdr:from>
    <xdr:to>
      <xdr:col>1</xdr:col>
      <xdr:colOff>485775</xdr:colOff>
      <xdr:row>1</xdr:row>
      <xdr:rowOff>248920</xdr:rowOff>
    </xdr:to>
    <xdr:pic>
      <xdr:nvPicPr>
        <xdr:cNvPr id="3" name="Imagem 2">
          <a:extLst>
            <a:ext uri="{FF2B5EF4-FFF2-40B4-BE49-F238E27FC236}">
              <a16:creationId xmlns:a16="http://schemas.microsoft.com/office/drawing/2014/main" id="{90E50FB1-22A0-4B46-B2EC-D7E1629AC053}"/>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466725" y="66675"/>
          <a:ext cx="628650" cy="629920"/>
        </a:xfrm>
        <a:prstGeom prst="rect">
          <a:avLst/>
        </a:prstGeom>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0</xdr:col>
      <xdr:colOff>304800</xdr:colOff>
      <xdr:row>0</xdr:row>
      <xdr:rowOff>57150</xdr:rowOff>
    </xdr:from>
    <xdr:to>
      <xdr:col>0</xdr:col>
      <xdr:colOff>933450</xdr:colOff>
      <xdr:row>4</xdr:row>
      <xdr:rowOff>1270</xdr:rowOff>
    </xdr:to>
    <xdr:pic>
      <xdr:nvPicPr>
        <xdr:cNvPr id="3" name="Imagem 2">
          <a:extLst>
            <a:ext uri="{FF2B5EF4-FFF2-40B4-BE49-F238E27FC236}">
              <a16:creationId xmlns:a16="http://schemas.microsoft.com/office/drawing/2014/main" id="{1B0B174A-C52C-43C0-BD9D-72F7563972EF}"/>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04800" y="57150"/>
          <a:ext cx="628650" cy="629920"/>
        </a:xfrm>
        <a:prstGeom prst="rect">
          <a:avLst/>
        </a:prstGeom>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0</xdr:col>
      <xdr:colOff>180974</xdr:colOff>
      <xdr:row>0</xdr:row>
      <xdr:rowOff>95250</xdr:rowOff>
    </xdr:from>
    <xdr:to>
      <xdr:col>1</xdr:col>
      <xdr:colOff>342899</xdr:colOff>
      <xdr:row>5</xdr:row>
      <xdr:rowOff>58709</xdr:rowOff>
    </xdr:to>
    <xdr:pic>
      <xdr:nvPicPr>
        <xdr:cNvPr id="3" name="Imagem 2">
          <a:extLst>
            <a:ext uri="{FF2B5EF4-FFF2-40B4-BE49-F238E27FC236}">
              <a16:creationId xmlns:a16="http://schemas.microsoft.com/office/drawing/2014/main" id="{F1D31346-E553-4B2B-8F74-23B6F8B6178E}"/>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80974" y="95250"/>
          <a:ext cx="771525" cy="773084"/>
        </a:xfrm>
        <a:prstGeom prst="rect">
          <a:avLst/>
        </a:prstGeom>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0</xdr:col>
      <xdr:colOff>180975</xdr:colOff>
      <xdr:row>0</xdr:row>
      <xdr:rowOff>47626</xdr:rowOff>
    </xdr:from>
    <xdr:to>
      <xdr:col>1</xdr:col>
      <xdr:colOff>28575</xdr:colOff>
      <xdr:row>1</xdr:row>
      <xdr:rowOff>181148</xdr:rowOff>
    </xdr:to>
    <xdr:pic>
      <xdr:nvPicPr>
        <xdr:cNvPr id="2" name="Imagem 1">
          <a:extLst>
            <a:ext uri="{FF2B5EF4-FFF2-40B4-BE49-F238E27FC236}">
              <a16:creationId xmlns:a16="http://schemas.microsoft.com/office/drawing/2014/main" id="{612E4097-D323-4632-A566-A4E2956D326B}"/>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80975" y="47626"/>
          <a:ext cx="409575" cy="390697"/>
        </a:xfrm>
        <a:prstGeom prst="rect">
          <a:avLst/>
        </a:prstGeom>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0</xdr:col>
      <xdr:colOff>390525</xdr:colOff>
      <xdr:row>0</xdr:row>
      <xdr:rowOff>47625</xdr:rowOff>
    </xdr:from>
    <xdr:to>
      <xdr:col>1</xdr:col>
      <xdr:colOff>114300</xdr:colOff>
      <xdr:row>1</xdr:row>
      <xdr:rowOff>96328</xdr:rowOff>
    </xdr:to>
    <xdr:pic>
      <xdr:nvPicPr>
        <xdr:cNvPr id="3" name="Imagem 2">
          <a:extLst>
            <a:ext uri="{FF2B5EF4-FFF2-40B4-BE49-F238E27FC236}">
              <a16:creationId xmlns:a16="http://schemas.microsoft.com/office/drawing/2014/main" id="{B8FF688B-69B7-4C2F-A889-4DC4E40DEEF1}"/>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90525" y="47625"/>
          <a:ext cx="533400" cy="534478"/>
        </a:xfrm>
        <a:prstGeom prst="rect">
          <a:avLst/>
        </a:prstGeom>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0</xdr:col>
      <xdr:colOff>133350</xdr:colOff>
      <xdr:row>0</xdr:row>
      <xdr:rowOff>28575</xdr:rowOff>
    </xdr:from>
    <xdr:to>
      <xdr:col>0</xdr:col>
      <xdr:colOff>657225</xdr:colOff>
      <xdr:row>1</xdr:row>
      <xdr:rowOff>134408</xdr:rowOff>
    </xdr:to>
    <xdr:pic>
      <xdr:nvPicPr>
        <xdr:cNvPr id="3" name="Imagem 2">
          <a:extLst>
            <a:ext uri="{FF2B5EF4-FFF2-40B4-BE49-F238E27FC236}">
              <a16:creationId xmlns:a16="http://schemas.microsoft.com/office/drawing/2014/main" id="{C819336B-7845-4EE4-8A95-813BB92D96B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33350" y="28575"/>
          <a:ext cx="523875" cy="524933"/>
        </a:xfrm>
        <a:prstGeom prst="rect">
          <a:avLst/>
        </a:prstGeom>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0</xdr:col>
      <xdr:colOff>28575</xdr:colOff>
      <xdr:row>2</xdr:row>
      <xdr:rowOff>0</xdr:rowOff>
    </xdr:from>
    <xdr:to>
      <xdr:col>13</xdr:col>
      <xdr:colOff>577216</xdr:colOff>
      <xdr:row>34</xdr:row>
      <xdr:rowOff>114300</xdr:rowOff>
    </xdr:to>
    <xdr:pic>
      <xdr:nvPicPr>
        <xdr:cNvPr id="2" name="Imagem 1">
          <a:extLst>
            <a:ext uri="{FF2B5EF4-FFF2-40B4-BE49-F238E27FC236}">
              <a16:creationId xmlns:a16="http://schemas.microsoft.com/office/drawing/2014/main" id="{00F38884-550D-4EA6-AA8F-74C64B5BFE21}"/>
            </a:ext>
          </a:extLst>
        </xdr:cNvPr>
        <xdr:cNvPicPr>
          <a:picLocks noChangeAspect="1"/>
        </xdr:cNvPicPr>
      </xdr:nvPicPr>
      <xdr:blipFill>
        <a:blip xmlns:r="http://schemas.openxmlformats.org/officeDocument/2006/relationships" r:embed="rId1"/>
        <a:stretch>
          <a:fillRect/>
        </a:stretch>
      </xdr:blipFill>
      <xdr:spPr>
        <a:xfrm>
          <a:off x="28575" y="323850"/>
          <a:ext cx="8473441" cy="5295900"/>
        </a:xfrm>
        <a:prstGeom prst="rect">
          <a:avLst/>
        </a:prstGeom>
      </xdr:spPr>
    </xdr:pic>
    <xdr:clientData/>
  </xdr:twoCellAnchor>
  <xdr:twoCellAnchor editAs="oneCell">
    <xdr:from>
      <xdr:col>1</xdr:col>
      <xdr:colOff>0</xdr:colOff>
      <xdr:row>35</xdr:row>
      <xdr:rowOff>0</xdr:rowOff>
    </xdr:from>
    <xdr:to>
      <xdr:col>13</xdr:col>
      <xdr:colOff>594360</xdr:colOff>
      <xdr:row>65</xdr:row>
      <xdr:rowOff>85725</xdr:rowOff>
    </xdr:to>
    <xdr:pic>
      <xdr:nvPicPr>
        <xdr:cNvPr id="3" name="Imagem 2">
          <a:extLst>
            <a:ext uri="{FF2B5EF4-FFF2-40B4-BE49-F238E27FC236}">
              <a16:creationId xmlns:a16="http://schemas.microsoft.com/office/drawing/2014/main" id="{4C6DECB5-C942-4CF3-998C-116F6D94F158}"/>
            </a:ext>
          </a:extLst>
        </xdr:cNvPr>
        <xdr:cNvPicPr>
          <a:picLocks noChangeAspect="1"/>
        </xdr:cNvPicPr>
      </xdr:nvPicPr>
      <xdr:blipFill>
        <a:blip xmlns:r="http://schemas.openxmlformats.org/officeDocument/2006/relationships" r:embed="rId2"/>
        <a:stretch>
          <a:fillRect/>
        </a:stretch>
      </xdr:blipFill>
      <xdr:spPr>
        <a:xfrm>
          <a:off x="609600" y="5667375"/>
          <a:ext cx="7909560" cy="4943475"/>
        </a:xfrm>
        <a:prstGeom prst="rect">
          <a:avLst/>
        </a:prstGeom>
      </xdr:spPr>
    </xdr:pic>
    <xdr:clientData/>
  </xdr:twoCellAnchor>
  <xdr:twoCellAnchor editAs="oneCell">
    <xdr:from>
      <xdr:col>4</xdr:col>
      <xdr:colOff>0</xdr:colOff>
      <xdr:row>66</xdr:row>
      <xdr:rowOff>0</xdr:rowOff>
    </xdr:from>
    <xdr:to>
      <xdr:col>13</xdr:col>
      <xdr:colOff>579121</xdr:colOff>
      <xdr:row>89</xdr:row>
      <xdr:rowOff>66675</xdr:rowOff>
    </xdr:to>
    <xdr:pic>
      <xdr:nvPicPr>
        <xdr:cNvPr id="4" name="Imagem 3">
          <a:extLst>
            <a:ext uri="{FF2B5EF4-FFF2-40B4-BE49-F238E27FC236}">
              <a16:creationId xmlns:a16="http://schemas.microsoft.com/office/drawing/2014/main" id="{1F4FE14A-858D-4AD3-9925-ACB403B00A37}"/>
            </a:ext>
          </a:extLst>
        </xdr:cNvPr>
        <xdr:cNvPicPr>
          <a:picLocks noChangeAspect="1"/>
        </xdr:cNvPicPr>
      </xdr:nvPicPr>
      <xdr:blipFill>
        <a:blip xmlns:r="http://schemas.openxmlformats.org/officeDocument/2006/relationships" r:embed="rId3"/>
        <a:stretch>
          <a:fillRect/>
        </a:stretch>
      </xdr:blipFill>
      <xdr:spPr>
        <a:xfrm>
          <a:off x="2438400" y="10687050"/>
          <a:ext cx="6065521" cy="3790950"/>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CONVENIO2\Users\Users\J&#250;lia\Desktop\J&#218;LIA\SOLIDA\VARGEM%20ALTA\GALP&#195;O%20DE%20BOA%20ESPERAN&#199;A\VESTI&#193;RIO%20E%20PAVIMENTA&#199;&#195;O%20DA%20RUA%20DE%20ACESSO\PLANILHA%20OR&#199;AMENT&#193;RIA%20-%20VESTI&#193;RIO%20BOA%20ESPERAN&#199;A%20SINAPI%2004%2002%2021.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engenhariaberg\C\Users\Usuario\Documents\PROJETOS\CAL&#199;AMENTO%20DA%20RUA%20DO%20AYD\Cal&#231;amento%20do%20Ayd%20(Aprovado%20CAIXA)\CAL&#199;AMENTO%20DA%20RUA%20DO%20AYD%20-%202&#170;%20ETAPA\Modelo%20de%20Detalhamento%20do%20%20BDI%20V11%20(1).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lanilha"/>
      <sheetName val="Mem. Cálculo"/>
      <sheetName val="Mem. Descr."/>
      <sheetName val="Cronograma"/>
      <sheetName val="BDI - 29,63%"/>
      <sheetName val="CPA- ADM LOCAL"/>
      <sheetName val="CPU "/>
    </sheetNames>
    <sheetDataSet>
      <sheetData sheetId="0" refreshError="1">
        <row r="1">
          <cell r="C1" t="str">
            <v xml:space="preserve">PREFEITURA MUNICIPAL DE VARGEM ALTA     </v>
          </cell>
        </row>
      </sheetData>
      <sheetData sheetId="1" refreshError="1"/>
      <sheetData sheetId="2" refreshError="1"/>
      <sheetData sheetId="3" refreshError="1"/>
      <sheetData sheetId="4" refreshError="1"/>
      <sheetData sheetId="5" refreshError="1"/>
      <sheetData sheetId="6"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Detalhamento do BDI"/>
      <sheetName val="Auxiliar"/>
    </sheetNames>
    <sheetDataSet>
      <sheetData sheetId="0"/>
      <sheetData sheetId="1">
        <row r="17">
          <cell r="A17" t="str">
            <v>Atende</v>
          </cell>
        </row>
      </sheetData>
    </sheetDataSet>
  </externalBook>
</externalLink>
</file>

<file path=xl/theme/theme1.xml><?xml version="1.0" encoding="utf-8"?>
<a:theme xmlns:a="http://schemas.openxmlformats.org/drawingml/2006/main" name="Tema do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4" Type="http://schemas.openxmlformats.org/officeDocument/2006/relationships/comments" Target="../comments1.xml"/></Relationships>
</file>

<file path=xl/worksheets/_rels/sheet2.xml.rels><?xml version="1.0" encoding="UTF-8" standalone="yes"?>
<Relationships xmlns="http://schemas.openxmlformats.org/package/2006/relationships"><Relationship Id="rId3" Type="http://schemas.openxmlformats.org/officeDocument/2006/relationships/vmlDrawing" Target="../drawings/vmlDrawing2.vml"/><Relationship Id="rId2" Type="http://schemas.openxmlformats.org/officeDocument/2006/relationships/drawing" Target="../drawings/drawing2.xml"/><Relationship Id="rId1" Type="http://schemas.openxmlformats.org/officeDocument/2006/relationships/printerSettings" Target="../printerSettings/printerSettings2.bin"/><Relationship Id="rId4" Type="http://schemas.openxmlformats.org/officeDocument/2006/relationships/comments" Target="../comments2.xml"/></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3" Type="http://schemas.openxmlformats.org/officeDocument/2006/relationships/vmlDrawing" Target="../drawings/vmlDrawing3.vml"/><Relationship Id="rId2" Type="http://schemas.openxmlformats.org/officeDocument/2006/relationships/drawing" Target="../drawings/drawing8.xml"/><Relationship Id="rId1" Type="http://schemas.openxmlformats.org/officeDocument/2006/relationships/printerSettings" Target="../printerSettings/printerSettings9.bin"/><Relationship Id="rId4" Type="http://schemas.openxmlformats.org/officeDocument/2006/relationships/comments" Target="../comments3.xml"/></Relationships>
</file>

<file path=xl/worksheets/_rels/sheet10.xml.rels><?xml version="1.0" encoding="UTF-8" standalone="yes"?>
<Relationships xmlns="http://schemas.openxmlformats.org/package/2006/relationships"><Relationship Id="rId3" Type="http://schemas.openxmlformats.org/officeDocument/2006/relationships/vmlDrawing" Target="../drawings/vmlDrawing4.vml"/><Relationship Id="rId2" Type="http://schemas.openxmlformats.org/officeDocument/2006/relationships/drawing" Target="../drawings/drawing9.xml"/><Relationship Id="rId1" Type="http://schemas.openxmlformats.org/officeDocument/2006/relationships/printerSettings" Target="../printerSettings/printerSettings10.bin"/><Relationship Id="rId4" Type="http://schemas.openxmlformats.org/officeDocument/2006/relationships/comments" Target="../comments4.xml"/></Relationships>
</file>

<file path=xl/worksheets/_rels/sheet11.xml.rels><?xml version="1.0" encoding="UTF-8" standalone="yes"?>
<Relationships xmlns="http://schemas.openxmlformats.org/package/2006/relationships"><Relationship Id="rId1" Type="http://schemas.openxmlformats.org/officeDocument/2006/relationships/drawing" Target="../drawings/drawing10.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F800E9B-344D-4129-870A-B5F4ADBBFB7D}">
  <sheetPr>
    <pageSetUpPr fitToPage="1"/>
  </sheetPr>
  <dimension ref="A1:T63"/>
  <sheetViews>
    <sheetView view="pageBreakPreview" topLeftCell="A7" zoomScaleNormal="100" zoomScaleSheetLayoutView="100" workbookViewId="0">
      <selection activeCell="N18" sqref="N18"/>
    </sheetView>
  </sheetViews>
  <sheetFormatPr defaultColWidth="9.140625" defaultRowHeight="15" x14ac:dyDescent="0.25"/>
  <cols>
    <col min="1" max="1" width="9.140625" style="1"/>
    <col min="2" max="2" width="11" style="1" customWidth="1"/>
    <col min="3" max="3" width="74.85546875" style="1" customWidth="1"/>
    <col min="4" max="9" width="0" style="1" hidden="1" customWidth="1"/>
    <col min="10" max="10" width="9.140625" style="18"/>
    <col min="11" max="11" width="8.7109375" style="2" bestFit="1" customWidth="1"/>
    <col min="12" max="13" width="12.7109375" style="41" customWidth="1"/>
    <col min="14" max="14" width="18" style="15" bestFit="1" customWidth="1"/>
    <col min="15" max="15" width="15.85546875" style="1" bestFit="1" customWidth="1"/>
    <col min="16" max="16" width="8.28515625" style="56" bestFit="1" customWidth="1"/>
    <col min="17" max="17" width="13.28515625" style="1" bestFit="1" customWidth="1"/>
    <col min="18" max="19" width="9.140625" style="1"/>
    <col min="20" max="20" width="21.140625" style="1" customWidth="1"/>
    <col min="21" max="16384" width="9.140625" style="1"/>
  </cols>
  <sheetData>
    <row r="1" spans="1:20" ht="15.75" customHeight="1" x14ac:dyDescent="0.2">
      <c r="A1" s="238" t="s">
        <v>18</v>
      </c>
      <c r="B1" s="239"/>
      <c r="C1" s="239"/>
      <c r="D1" s="239"/>
      <c r="E1" s="239"/>
      <c r="F1" s="239"/>
      <c r="G1" s="239"/>
      <c r="H1" s="239"/>
      <c r="I1" s="239"/>
      <c r="J1" s="239"/>
      <c r="K1" s="239"/>
      <c r="L1" s="239"/>
      <c r="M1" s="239"/>
      <c r="N1" s="240"/>
    </row>
    <row r="2" spans="1:20" ht="15.75" customHeight="1" x14ac:dyDescent="0.2">
      <c r="A2" s="241"/>
      <c r="B2" s="242"/>
      <c r="C2" s="242"/>
      <c r="D2" s="242"/>
      <c r="E2" s="242"/>
      <c r="F2" s="242"/>
      <c r="G2" s="242"/>
      <c r="H2" s="242"/>
      <c r="I2" s="242"/>
      <c r="J2" s="242"/>
      <c r="K2" s="242"/>
      <c r="L2" s="242"/>
      <c r="M2" s="242"/>
      <c r="N2" s="243"/>
    </row>
    <row r="3" spans="1:20" ht="21.6" customHeight="1" x14ac:dyDescent="0.2">
      <c r="A3" s="244" t="s">
        <v>10</v>
      </c>
      <c r="B3" s="245"/>
      <c r="C3" s="245"/>
      <c r="D3" s="245"/>
      <c r="E3" s="245"/>
      <c r="F3" s="245"/>
      <c r="G3" s="245"/>
      <c r="H3" s="245"/>
      <c r="I3" s="245"/>
      <c r="J3" s="245"/>
      <c r="K3" s="245"/>
      <c r="L3" s="245"/>
      <c r="M3" s="245"/>
      <c r="N3" s="246"/>
    </row>
    <row r="4" spans="1:20" ht="28.5" customHeight="1" x14ac:dyDescent="0.2">
      <c r="A4" s="62" t="s">
        <v>11</v>
      </c>
      <c r="B4" s="247" t="s">
        <v>46</v>
      </c>
      <c r="C4" s="248"/>
      <c r="D4" s="248"/>
      <c r="E4" s="248"/>
      <c r="F4" s="248"/>
      <c r="G4" s="248"/>
      <c r="H4" s="248"/>
      <c r="I4" s="248"/>
      <c r="J4" s="248"/>
      <c r="K4" s="248"/>
      <c r="L4" s="249" t="s">
        <v>42</v>
      </c>
      <c r="M4" s="249"/>
      <c r="N4" s="249"/>
    </row>
    <row r="5" spans="1:20" ht="15" customHeight="1" x14ac:dyDescent="0.2">
      <c r="A5" s="27" t="s">
        <v>12</v>
      </c>
      <c r="B5" s="250" t="s">
        <v>25</v>
      </c>
      <c r="C5" s="251"/>
      <c r="D5" s="251"/>
      <c r="E5" s="251"/>
      <c r="F5" s="251"/>
      <c r="G5" s="251"/>
      <c r="H5" s="251"/>
      <c r="I5" s="251"/>
      <c r="J5" s="251"/>
      <c r="K5" s="251"/>
      <c r="L5" s="252" t="s">
        <v>74</v>
      </c>
      <c r="M5" s="252"/>
      <c r="N5" s="74" t="s">
        <v>72</v>
      </c>
    </row>
    <row r="6" spans="1:20" ht="20.25" customHeight="1" x14ac:dyDescent="0.2">
      <c r="A6" s="255" t="s">
        <v>0</v>
      </c>
      <c r="B6" s="255"/>
      <c r="C6" s="255"/>
      <c r="D6" s="255"/>
      <c r="E6" s="255"/>
      <c r="F6" s="255"/>
      <c r="G6" s="255"/>
      <c r="H6" s="255"/>
      <c r="I6" s="255"/>
      <c r="J6" s="255"/>
      <c r="K6" s="255"/>
      <c r="L6" s="255"/>
      <c r="M6" s="255"/>
      <c r="N6" s="255"/>
      <c r="O6" s="1">
        <v>1.3196000000000001</v>
      </c>
      <c r="P6" s="57"/>
    </row>
    <row r="7" spans="1:20" ht="12.75" x14ac:dyDescent="0.2">
      <c r="A7" s="256" t="s">
        <v>2</v>
      </c>
      <c r="B7" s="257" t="s">
        <v>13</v>
      </c>
      <c r="C7" s="256" t="s">
        <v>3</v>
      </c>
      <c r="D7" s="256"/>
      <c r="E7" s="256"/>
      <c r="F7" s="256"/>
      <c r="G7" s="256"/>
      <c r="H7" s="256"/>
      <c r="I7" s="256"/>
      <c r="J7" s="258" t="s">
        <v>4</v>
      </c>
      <c r="K7" s="258" t="s">
        <v>5</v>
      </c>
      <c r="L7" s="259" t="s">
        <v>1</v>
      </c>
      <c r="M7" s="259"/>
      <c r="N7" s="259"/>
      <c r="O7" s="1">
        <v>1.3196000000000001</v>
      </c>
      <c r="T7" s="64"/>
    </row>
    <row r="8" spans="1:20" s="3" customFormat="1" ht="22.5" customHeight="1" x14ac:dyDescent="0.25">
      <c r="A8" s="256"/>
      <c r="B8" s="257"/>
      <c r="C8" s="256"/>
      <c r="D8" s="256"/>
      <c r="E8" s="256"/>
      <c r="F8" s="256"/>
      <c r="G8" s="256"/>
      <c r="H8" s="256"/>
      <c r="I8" s="256"/>
      <c r="J8" s="258"/>
      <c r="K8" s="258"/>
      <c r="L8" s="64" t="s">
        <v>21</v>
      </c>
      <c r="M8" s="64" t="s">
        <v>22</v>
      </c>
      <c r="N8" s="25" t="s">
        <v>6</v>
      </c>
      <c r="O8" s="1">
        <v>1.3196000000000001</v>
      </c>
      <c r="P8" s="58"/>
      <c r="T8" s="46"/>
    </row>
    <row r="9" spans="1:20" ht="12.75" x14ac:dyDescent="0.2">
      <c r="A9" s="44">
        <v>1</v>
      </c>
      <c r="B9" s="44"/>
      <c r="C9" s="67" t="s">
        <v>45</v>
      </c>
      <c r="D9" s="45"/>
      <c r="E9" s="45"/>
      <c r="F9" s="45"/>
      <c r="G9" s="45"/>
      <c r="H9" s="45"/>
      <c r="I9" s="45"/>
      <c r="J9" s="20"/>
      <c r="K9" s="30"/>
      <c r="L9" s="46"/>
      <c r="M9" s="46"/>
      <c r="N9" s="39"/>
      <c r="O9" s="1">
        <v>1.3196000000000001</v>
      </c>
      <c r="T9" s="47"/>
    </row>
    <row r="10" spans="1:20" ht="25.5" x14ac:dyDescent="0.2">
      <c r="A10" s="20" t="s">
        <v>7</v>
      </c>
      <c r="B10" s="71" t="s">
        <v>48</v>
      </c>
      <c r="C10" s="66" t="s">
        <v>47</v>
      </c>
      <c r="D10" s="45"/>
      <c r="E10" s="45"/>
      <c r="F10" s="45"/>
      <c r="G10" s="45"/>
      <c r="H10" s="45"/>
      <c r="I10" s="45"/>
      <c r="J10" s="20" t="s">
        <v>53</v>
      </c>
      <c r="K10" s="49">
        <f>'MEMÓRIA CÁLCULO'!D8</f>
        <v>395.90124800000001</v>
      </c>
      <c r="L10" s="47">
        <v>45.66</v>
      </c>
      <c r="M10" s="47">
        <f>L10*O10</f>
        <v>60.252935999999998</v>
      </c>
      <c r="N10" s="70">
        <f>M10*K10</f>
        <v>23854.21255806413</v>
      </c>
      <c r="O10" s="1">
        <v>1.3196000000000001</v>
      </c>
      <c r="P10" s="63"/>
      <c r="Q10" s="61"/>
      <c r="T10" s="47"/>
    </row>
    <row r="11" spans="1:20" ht="30" customHeight="1" x14ac:dyDescent="0.2">
      <c r="A11" s="20" t="s">
        <v>8</v>
      </c>
      <c r="B11" s="71" t="s">
        <v>50</v>
      </c>
      <c r="C11" s="66" t="s">
        <v>49</v>
      </c>
      <c r="D11" s="45"/>
      <c r="E11" s="45"/>
      <c r="F11" s="45"/>
      <c r="G11" s="45"/>
      <c r="H11" s="45"/>
      <c r="I11" s="45"/>
      <c r="J11" s="20" t="s">
        <v>54</v>
      </c>
      <c r="K11" s="49">
        <f>'MEMÓRIA CÁLCULO'!D12</f>
        <v>81.920000000000016</v>
      </c>
      <c r="L11" s="47">
        <v>52.81</v>
      </c>
      <c r="M11" s="47">
        <f t="shared" ref="M11:M17" si="0">L11*O11</f>
        <v>69.688076000000009</v>
      </c>
      <c r="N11" s="70">
        <f t="shared" ref="N11:N14" si="1">M11*K11</f>
        <v>5708.8471859200017</v>
      </c>
      <c r="O11" s="1">
        <v>1.3196000000000001</v>
      </c>
      <c r="P11" s="59"/>
      <c r="Q11" s="61"/>
      <c r="T11" s="46"/>
    </row>
    <row r="12" spans="1:20" ht="38.25" x14ac:dyDescent="0.2">
      <c r="A12" s="20" t="s">
        <v>26</v>
      </c>
      <c r="B12" s="71" t="s">
        <v>51</v>
      </c>
      <c r="C12" s="66" t="s">
        <v>80</v>
      </c>
      <c r="D12" s="45"/>
      <c r="E12" s="45"/>
      <c r="F12" s="45"/>
      <c r="G12" s="45"/>
      <c r="H12" s="45"/>
      <c r="I12" s="45"/>
      <c r="J12" s="20" t="s">
        <v>52</v>
      </c>
      <c r="K12" s="49">
        <f>'MEMÓRIA CÁLCULO'!D13</f>
        <v>358.4</v>
      </c>
      <c r="L12" s="47">
        <v>474.71</v>
      </c>
      <c r="M12" s="47">
        <f t="shared" si="0"/>
        <v>626.42731600000002</v>
      </c>
      <c r="N12" s="70">
        <f t="shared" si="1"/>
        <v>224511.5500544</v>
      </c>
      <c r="O12" s="1">
        <v>1.3196000000000001</v>
      </c>
      <c r="P12" s="59"/>
      <c r="Q12" s="61"/>
      <c r="T12" s="46"/>
    </row>
    <row r="13" spans="1:20" ht="25.5" x14ac:dyDescent="0.2">
      <c r="A13" s="20" t="s">
        <v>27</v>
      </c>
      <c r="B13" s="71" t="s">
        <v>56</v>
      </c>
      <c r="C13" s="66" t="s">
        <v>55</v>
      </c>
      <c r="D13" s="45"/>
      <c r="E13" s="45"/>
      <c r="F13" s="45"/>
      <c r="G13" s="45"/>
      <c r="H13" s="45"/>
      <c r="I13" s="45"/>
      <c r="J13" s="20" t="s">
        <v>43</v>
      </c>
      <c r="K13" s="49">
        <f>'MEMÓRIA CÁLCULO'!D15</f>
        <v>2304</v>
      </c>
      <c r="L13" s="47">
        <v>53.35</v>
      </c>
      <c r="M13" s="47">
        <f t="shared" si="0"/>
        <v>70.400660000000002</v>
      </c>
      <c r="N13" s="70">
        <f t="shared" si="1"/>
        <v>162203.12064000001</v>
      </c>
      <c r="O13" s="1">
        <v>1.3196000000000001</v>
      </c>
      <c r="P13" s="59"/>
      <c r="Q13" s="61"/>
      <c r="T13" s="46"/>
    </row>
    <row r="14" spans="1:20" ht="25.5" x14ac:dyDescent="0.2">
      <c r="A14" s="20" t="s">
        <v>28</v>
      </c>
      <c r="B14" s="71" t="s">
        <v>58</v>
      </c>
      <c r="C14" s="66" t="s">
        <v>57</v>
      </c>
      <c r="D14" s="45"/>
      <c r="E14" s="45"/>
      <c r="F14" s="45"/>
      <c r="G14" s="45"/>
      <c r="H14" s="45"/>
      <c r="I14" s="45"/>
      <c r="J14" s="20" t="s">
        <v>54</v>
      </c>
      <c r="K14" s="49" t="e">
        <f>'MEMÓRIA CÁLCULO'!#REF!</f>
        <v>#REF!</v>
      </c>
      <c r="L14" s="47">
        <v>69.349999999999994</v>
      </c>
      <c r="M14" s="47">
        <f t="shared" si="0"/>
        <v>91.514259999999993</v>
      </c>
      <c r="N14" s="70" t="e">
        <f t="shared" si="1"/>
        <v>#REF!</v>
      </c>
      <c r="O14" s="1">
        <v>1.3196000000000001</v>
      </c>
      <c r="P14" s="59"/>
      <c r="Q14" s="61"/>
      <c r="T14" s="46"/>
    </row>
    <row r="15" spans="1:20" ht="25.5" x14ac:dyDescent="0.2">
      <c r="A15" s="20" t="s">
        <v>59</v>
      </c>
      <c r="B15" s="71" t="s">
        <v>64</v>
      </c>
      <c r="C15" s="69" t="s">
        <v>63</v>
      </c>
      <c r="D15" s="45"/>
      <c r="E15" s="45"/>
      <c r="F15" s="45"/>
      <c r="G15" s="45"/>
      <c r="H15" s="45"/>
      <c r="I15" s="45"/>
      <c r="J15" s="20" t="s">
        <v>53</v>
      </c>
      <c r="K15" s="49" t="e">
        <f>'MEMÓRIA CÁLCULO'!#REF!</f>
        <v>#REF!</v>
      </c>
      <c r="L15" s="47">
        <v>579.5</v>
      </c>
      <c r="M15" s="47">
        <f t="shared" si="0"/>
        <v>764.70820000000003</v>
      </c>
      <c r="N15" s="70" t="e">
        <f>M15*K15</f>
        <v>#REF!</v>
      </c>
      <c r="O15" s="1">
        <v>1.3196000000000001</v>
      </c>
      <c r="P15" s="59"/>
      <c r="Q15" s="61"/>
      <c r="T15" s="46"/>
    </row>
    <row r="16" spans="1:20" ht="25.5" x14ac:dyDescent="0.2">
      <c r="A16" s="20" t="s">
        <v>60</v>
      </c>
      <c r="B16" s="71" t="s">
        <v>66</v>
      </c>
      <c r="C16" s="68" t="s">
        <v>65</v>
      </c>
      <c r="D16" s="45"/>
      <c r="E16" s="45"/>
      <c r="F16" s="45"/>
      <c r="G16" s="45"/>
      <c r="H16" s="45"/>
      <c r="I16" s="45"/>
      <c r="J16" s="20" t="s">
        <v>67</v>
      </c>
      <c r="K16" s="49" t="e">
        <f>'MEMÓRIA CÁLCULO'!#REF!</f>
        <v>#REF!</v>
      </c>
      <c r="L16" s="47">
        <v>13.56</v>
      </c>
      <c r="M16" s="47">
        <f t="shared" si="0"/>
        <v>17.893776000000003</v>
      </c>
      <c r="N16" s="70" t="e">
        <f t="shared" ref="N16:N17" si="2">M16*K16</f>
        <v>#REF!</v>
      </c>
      <c r="O16" s="1">
        <v>1.3196000000000001</v>
      </c>
      <c r="P16" s="59"/>
      <c r="Q16" s="61"/>
      <c r="T16" s="46"/>
    </row>
    <row r="17" spans="1:20" ht="25.5" x14ac:dyDescent="0.2">
      <c r="A17" s="20" t="s">
        <v>61</v>
      </c>
      <c r="B17" s="71" t="s">
        <v>69</v>
      </c>
      <c r="C17" s="68" t="s">
        <v>68</v>
      </c>
      <c r="D17" s="45"/>
      <c r="E17" s="45"/>
      <c r="F17" s="45"/>
      <c r="G17" s="45"/>
      <c r="H17" s="45"/>
      <c r="I17" s="45"/>
      <c r="J17" s="20" t="s">
        <v>53</v>
      </c>
      <c r="K17" s="49">
        <f>'MEMÓRIA CÁLCULO'!D18</f>
        <v>92.68275200000005</v>
      </c>
      <c r="L17" s="47">
        <v>28.81</v>
      </c>
      <c r="M17" s="47">
        <f t="shared" si="0"/>
        <v>38.017676000000002</v>
      </c>
      <c r="N17" s="70">
        <f t="shared" si="2"/>
        <v>3523.582836324354</v>
      </c>
      <c r="O17" s="1">
        <v>1.3196000000000001</v>
      </c>
      <c r="P17" s="59"/>
      <c r="Q17" s="61"/>
      <c r="R17" s="1">
        <v>270</v>
      </c>
      <c r="T17" s="46"/>
    </row>
    <row r="18" spans="1:20" x14ac:dyDescent="0.2">
      <c r="A18" s="20"/>
      <c r="B18" s="20"/>
      <c r="C18" s="53" t="s">
        <v>41</v>
      </c>
      <c r="D18" s="45"/>
      <c r="E18" s="45"/>
      <c r="F18" s="45"/>
      <c r="G18" s="45"/>
      <c r="H18" s="45"/>
      <c r="I18" s="45"/>
      <c r="J18" s="20"/>
      <c r="K18" s="33"/>
      <c r="L18" s="55"/>
      <c r="M18" s="55"/>
      <c r="N18" s="54" t="e">
        <f>SUM(N10:N17)</f>
        <v>#REF!</v>
      </c>
    </row>
    <row r="19" spans="1:20" ht="12.75" x14ac:dyDescent="0.2">
      <c r="A19" s="253"/>
      <c r="B19" s="253"/>
      <c r="C19" s="253"/>
      <c r="D19" s="21"/>
      <c r="E19" s="21"/>
      <c r="F19" s="21"/>
      <c r="G19" s="21"/>
      <c r="H19" s="21"/>
      <c r="I19" s="21"/>
      <c r="J19" s="22"/>
      <c r="K19" s="23"/>
      <c r="L19" s="40"/>
      <c r="M19" s="40"/>
      <c r="N19" s="24"/>
    </row>
    <row r="20" spans="1:20" ht="12.75" x14ac:dyDescent="0.2">
      <c r="A20" s="253" t="s">
        <v>70</v>
      </c>
      <c r="B20" s="253"/>
      <c r="C20" s="253"/>
      <c r="D20" s="21"/>
      <c r="E20" s="21"/>
      <c r="F20" s="21"/>
      <c r="G20" s="21"/>
      <c r="H20" s="21"/>
      <c r="I20" s="21"/>
      <c r="J20" s="22"/>
      <c r="K20" s="23"/>
      <c r="L20" s="40"/>
      <c r="M20" s="40"/>
      <c r="N20" s="24"/>
    </row>
    <row r="21" spans="1:20" ht="12.75" x14ac:dyDescent="0.2">
      <c r="A21" s="26"/>
      <c r="B21" s="26"/>
      <c r="C21" s="26"/>
      <c r="D21" s="21"/>
      <c r="E21" s="21"/>
      <c r="F21" s="21"/>
      <c r="G21" s="21"/>
      <c r="H21" s="21"/>
      <c r="I21" s="21"/>
      <c r="J21" s="22"/>
      <c r="K21" s="23"/>
      <c r="L21" s="40"/>
      <c r="M21" s="40"/>
      <c r="N21" s="24"/>
    </row>
    <row r="22" spans="1:20" ht="12.75" x14ac:dyDescent="0.2">
      <c r="A22" s="26"/>
      <c r="B22" s="26"/>
      <c r="C22" s="26"/>
      <c r="D22" s="21"/>
      <c r="E22" s="21"/>
      <c r="F22" s="21"/>
      <c r="G22" s="21"/>
      <c r="H22" s="21"/>
      <c r="I22" s="21"/>
      <c r="J22" s="22"/>
      <c r="K22" s="23"/>
      <c r="L22" s="40"/>
      <c r="M22" s="40"/>
      <c r="N22" s="24"/>
    </row>
    <row r="23" spans="1:20" ht="12.75" x14ac:dyDescent="0.2">
      <c r="A23" s="26"/>
      <c r="B23" s="26"/>
      <c r="C23" s="65" t="s">
        <v>23</v>
      </c>
      <c r="D23" s="21"/>
      <c r="E23" s="21"/>
      <c r="F23" s="21"/>
      <c r="G23" s="21"/>
      <c r="H23" s="21"/>
      <c r="I23" s="21"/>
      <c r="J23" s="22"/>
      <c r="K23" s="23"/>
      <c r="L23" s="40"/>
      <c r="M23" s="40" t="s">
        <v>24</v>
      </c>
      <c r="N23" s="24"/>
    </row>
    <row r="24" spans="1:20" ht="12.75" x14ac:dyDescent="0.2">
      <c r="A24" s="22"/>
      <c r="B24" s="22"/>
      <c r="C24" s="42" t="s">
        <v>16</v>
      </c>
      <c r="D24" s="21"/>
      <c r="E24" s="21"/>
      <c r="F24" s="21"/>
      <c r="G24" s="21"/>
      <c r="H24" s="21"/>
      <c r="I24" s="21"/>
      <c r="J24" s="22"/>
      <c r="K24" s="23"/>
      <c r="L24" s="254" t="s">
        <v>20</v>
      </c>
      <c r="M24" s="254"/>
      <c r="N24" s="254"/>
    </row>
    <row r="25" spans="1:20" ht="12.75" x14ac:dyDescent="0.2">
      <c r="A25" s="22"/>
      <c r="B25" s="22"/>
      <c r="C25" s="42" t="s">
        <v>17</v>
      </c>
      <c r="D25" s="21"/>
      <c r="E25" s="21"/>
      <c r="F25" s="21"/>
      <c r="G25" s="21"/>
      <c r="H25" s="21"/>
      <c r="I25" s="21"/>
      <c r="J25" s="22"/>
      <c r="K25" s="23"/>
      <c r="L25" s="254" t="s">
        <v>9</v>
      </c>
      <c r="M25" s="254"/>
      <c r="N25" s="254"/>
    </row>
    <row r="26" spans="1:20" x14ac:dyDescent="0.25">
      <c r="A26" s="7"/>
      <c r="B26" s="7"/>
      <c r="C26" s="9"/>
      <c r="J26" s="7"/>
      <c r="K26" s="8"/>
      <c r="N26" s="14"/>
    </row>
    <row r="27" spans="1:20" x14ac:dyDescent="0.25">
      <c r="A27" s="7"/>
      <c r="B27" s="7"/>
      <c r="C27" s="9"/>
      <c r="J27" s="7"/>
      <c r="K27" s="8"/>
      <c r="N27" s="14"/>
    </row>
    <row r="28" spans="1:20" x14ac:dyDescent="0.25">
      <c r="A28" s="7"/>
      <c r="B28" s="7"/>
      <c r="C28" s="9"/>
      <c r="J28" s="7"/>
      <c r="K28" s="8"/>
      <c r="N28" s="14"/>
    </row>
    <row r="29" spans="1:20" x14ac:dyDescent="0.25">
      <c r="A29" s="7"/>
      <c r="B29" s="7"/>
      <c r="C29" s="5"/>
      <c r="J29" s="7"/>
      <c r="K29" s="8"/>
      <c r="N29" s="14"/>
    </row>
    <row r="30" spans="1:20" ht="55.5" customHeight="1" x14ac:dyDescent="0.25">
      <c r="A30" s="7"/>
      <c r="B30" s="7"/>
      <c r="C30" s="5"/>
      <c r="J30" s="7"/>
      <c r="K30" s="64"/>
      <c r="M30" s="64"/>
      <c r="N30" s="14"/>
    </row>
    <row r="31" spans="1:20" x14ac:dyDescent="0.25">
      <c r="A31" s="7"/>
      <c r="B31" s="7"/>
      <c r="C31" s="5"/>
      <c r="J31" s="7"/>
      <c r="K31" s="46"/>
      <c r="M31" s="46"/>
      <c r="N31" s="14"/>
    </row>
    <row r="32" spans="1:20" x14ac:dyDescent="0.25">
      <c r="A32" s="7"/>
      <c r="B32" s="7"/>
      <c r="C32" s="5"/>
      <c r="J32" s="7"/>
      <c r="K32" s="47"/>
      <c r="M32" s="47"/>
      <c r="N32" s="14"/>
    </row>
    <row r="33" spans="1:14" x14ac:dyDescent="0.25">
      <c r="A33" s="7"/>
      <c r="B33" s="7"/>
      <c r="C33" s="5"/>
      <c r="J33" s="7"/>
      <c r="K33" s="47"/>
      <c r="M33" s="47"/>
      <c r="N33" s="14"/>
    </row>
    <row r="34" spans="1:14" x14ac:dyDescent="0.25">
      <c r="A34" s="7"/>
      <c r="B34" s="7"/>
      <c r="C34" s="5"/>
      <c r="J34" s="7"/>
      <c r="K34" s="46"/>
      <c r="M34" s="46"/>
      <c r="N34" s="14"/>
    </row>
    <row r="35" spans="1:14" x14ac:dyDescent="0.25">
      <c r="A35" s="7"/>
      <c r="B35" s="7"/>
      <c r="C35" s="5"/>
      <c r="J35" s="7"/>
      <c r="K35" s="46"/>
      <c r="M35" s="46"/>
      <c r="N35" s="14"/>
    </row>
    <row r="36" spans="1:14" x14ac:dyDescent="0.25">
      <c r="A36" s="7"/>
      <c r="B36" s="7"/>
      <c r="C36" s="9"/>
      <c r="J36" s="7"/>
      <c r="K36" s="46"/>
      <c r="M36" s="46"/>
      <c r="N36" s="14"/>
    </row>
    <row r="37" spans="1:14" x14ac:dyDescent="0.25">
      <c r="A37" s="7"/>
      <c r="B37" s="7"/>
      <c r="C37" s="9"/>
      <c r="J37" s="7"/>
      <c r="K37" s="47"/>
      <c r="M37" s="47"/>
      <c r="N37" s="14"/>
    </row>
    <row r="38" spans="1:14" x14ac:dyDescent="0.25">
      <c r="A38" s="7"/>
      <c r="B38" s="7"/>
      <c r="C38" s="10"/>
      <c r="J38" s="7"/>
      <c r="K38" s="47"/>
      <c r="M38" s="47"/>
      <c r="N38" s="14"/>
    </row>
    <row r="39" spans="1:14" x14ac:dyDescent="0.25">
      <c r="A39" s="7"/>
      <c r="B39" s="7"/>
      <c r="C39" s="5"/>
      <c r="J39" s="7"/>
      <c r="K39" s="47"/>
      <c r="M39" s="47"/>
      <c r="N39" s="14"/>
    </row>
    <row r="40" spans="1:14" x14ac:dyDescent="0.25">
      <c r="A40" s="4"/>
      <c r="B40" s="4"/>
      <c r="C40" s="4"/>
      <c r="J40" s="7"/>
      <c r="K40" s="47"/>
      <c r="M40" s="47"/>
      <c r="N40" s="14"/>
    </row>
    <row r="41" spans="1:14" x14ac:dyDescent="0.25">
      <c r="A41" s="7"/>
      <c r="B41" s="7"/>
      <c r="C41" s="5"/>
      <c r="J41" s="7"/>
      <c r="K41" s="47"/>
      <c r="M41" s="47"/>
      <c r="N41" s="14"/>
    </row>
    <row r="42" spans="1:14" x14ac:dyDescent="0.25">
      <c r="A42" s="7"/>
      <c r="B42" s="7"/>
      <c r="C42" s="5"/>
      <c r="J42" s="7"/>
      <c r="K42" s="47"/>
      <c r="M42" s="47"/>
      <c r="N42" s="14"/>
    </row>
    <row r="43" spans="1:14" x14ac:dyDescent="0.25">
      <c r="A43" s="7"/>
      <c r="B43" s="7"/>
      <c r="C43" s="5"/>
      <c r="J43" s="7"/>
      <c r="K43" s="47"/>
      <c r="M43" s="47"/>
      <c r="N43" s="14"/>
    </row>
    <row r="44" spans="1:14" x14ac:dyDescent="0.25">
      <c r="A44" s="7"/>
      <c r="B44" s="7"/>
      <c r="C44" s="5"/>
      <c r="J44" s="7"/>
      <c r="K44" s="46"/>
      <c r="M44" s="46"/>
      <c r="N44" s="14"/>
    </row>
    <row r="45" spans="1:14" x14ac:dyDescent="0.25">
      <c r="A45" s="7"/>
      <c r="B45" s="7"/>
      <c r="C45" s="9"/>
      <c r="J45" s="7"/>
      <c r="K45" s="46"/>
      <c r="M45" s="46"/>
      <c r="N45" s="14"/>
    </row>
    <row r="46" spans="1:14" x14ac:dyDescent="0.25">
      <c r="A46" s="7"/>
      <c r="B46" s="7"/>
      <c r="C46" s="9"/>
      <c r="J46" s="7"/>
      <c r="K46" s="47"/>
      <c r="M46" s="47"/>
      <c r="N46" s="14"/>
    </row>
    <row r="47" spans="1:14" x14ac:dyDescent="0.25">
      <c r="A47" s="7"/>
      <c r="B47" s="7"/>
      <c r="C47" s="10"/>
      <c r="J47" s="7"/>
      <c r="K47" s="47"/>
      <c r="M47" s="47"/>
      <c r="N47" s="14"/>
    </row>
    <row r="48" spans="1:14" x14ac:dyDescent="0.25">
      <c r="A48" s="7"/>
      <c r="B48" s="7"/>
      <c r="C48" s="5"/>
      <c r="J48" s="7"/>
      <c r="K48" s="47"/>
      <c r="M48" s="47"/>
      <c r="N48" s="14"/>
    </row>
    <row r="49" spans="1:14" x14ac:dyDescent="0.25">
      <c r="A49" s="4"/>
      <c r="B49" s="4"/>
      <c r="C49" s="4"/>
      <c r="J49" s="7"/>
      <c r="K49" s="46"/>
      <c r="M49" s="46"/>
      <c r="N49" s="14"/>
    </row>
    <row r="50" spans="1:14" x14ac:dyDescent="0.25">
      <c r="A50" s="7"/>
      <c r="B50" s="7"/>
      <c r="C50" s="5"/>
      <c r="J50" s="7"/>
      <c r="K50" s="46"/>
      <c r="M50" s="46"/>
      <c r="N50" s="14"/>
    </row>
    <row r="51" spans="1:14" x14ac:dyDescent="0.25">
      <c r="A51" s="7"/>
      <c r="B51" s="7"/>
      <c r="C51" s="5"/>
      <c r="J51" s="7"/>
      <c r="K51" s="47"/>
      <c r="M51" s="47"/>
      <c r="N51" s="14"/>
    </row>
    <row r="52" spans="1:14" x14ac:dyDescent="0.25">
      <c r="A52" s="7"/>
      <c r="B52" s="7"/>
      <c r="C52" s="9"/>
      <c r="J52" s="7"/>
      <c r="K52" s="8"/>
      <c r="N52" s="14"/>
    </row>
    <row r="53" spans="1:14" x14ac:dyDescent="0.25">
      <c r="A53" s="7"/>
      <c r="B53" s="7"/>
      <c r="C53" s="9"/>
      <c r="J53" s="7"/>
      <c r="K53" s="8"/>
      <c r="N53" s="14"/>
    </row>
    <row r="54" spans="1:14" x14ac:dyDescent="0.25">
      <c r="A54" s="7"/>
      <c r="B54" s="7"/>
      <c r="C54" s="9"/>
      <c r="J54" s="7"/>
      <c r="K54" s="8"/>
      <c r="N54" s="14"/>
    </row>
    <row r="55" spans="1:14" x14ac:dyDescent="0.25">
      <c r="A55" s="7"/>
      <c r="B55" s="7"/>
      <c r="C55" s="9"/>
      <c r="J55" s="7"/>
      <c r="K55" s="8"/>
      <c r="N55" s="14"/>
    </row>
    <row r="56" spans="1:14" x14ac:dyDescent="0.25">
      <c r="A56" s="7"/>
      <c r="B56" s="7"/>
      <c r="C56" s="10"/>
      <c r="J56" s="7"/>
      <c r="K56" s="8"/>
      <c r="N56" s="14"/>
    </row>
    <row r="57" spans="1:14" x14ac:dyDescent="0.25">
      <c r="A57" s="7"/>
      <c r="B57" s="7"/>
      <c r="C57" s="5"/>
      <c r="J57" s="7"/>
      <c r="K57" s="8"/>
      <c r="N57" s="14"/>
    </row>
    <row r="58" spans="1:14" x14ac:dyDescent="0.25">
      <c r="A58" s="4"/>
      <c r="B58" s="4"/>
      <c r="C58" s="4"/>
      <c r="J58" s="7"/>
      <c r="K58" s="8"/>
      <c r="N58" s="14"/>
    </row>
    <row r="59" spans="1:14" x14ac:dyDescent="0.25">
      <c r="A59" s="7"/>
      <c r="B59" s="7"/>
      <c r="C59" s="5"/>
      <c r="J59" s="7"/>
      <c r="K59" s="8"/>
      <c r="N59" s="14"/>
    </row>
    <row r="60" spans="1:14" x14ac:dyDescent="0.25">
      <c r="A60" s="7"/>
      <c r="B60" s="7"/>
      <c r="C60" s="10"/>
      <c r="J60" s="7"/>
      <c r="K60" s="8"/>
      <c r="N60" s="14"/>
    </row>
    <row r="61" spans="1:14" x14ac:dyDescent="0.25">
      <c r="A61" s="7"/>
      <c r="B61" s="7"/>
      <c r="C61" s="5"/>
      <c r="J61" s="7"/>
      <c r="K61" s="8"/>
      <c r="N61" s="14"/>
    </row>
    <row r="62" spans="1:14" x14ac:dyDescent="0.25">
      <c r="A62" s="4"/>
      <c r="B62" s="4"/>
      <c r="C62" s="11"/>
      <c r="J62" s="7"/>
      <c r="K62" s="8"/>
      <c r="N62" s="14"/>
    </row>
    <row r="63" spans="1:14" x14ac:dyDescent="0.25">
      <c r="J63" s="12"/>
      <c r="K63" s="13"/>
    </row>
  </sheetData>
  <mergeCells count="17">
    <mergeCell ref="A19:C19"/>
    <mergeCell ref="A20:C20"/>
    <mergeCell ref="L24:N24"/>
    <mergeCell ref="L25:N25"/>
    <mergeCell ref="A6:N6"/>
    <mergeCell ref="A7:A8"/>
    <mergeCell ref="B7:B8"/>
    <mergeCell ref="C7:I8"/>
    <mergeCell ref="J7:J8"/>
    <mergeCell ref="K7:K8"/>
    <mergeCell ref="L7:N7"/>
    <mergeCell ref="A1:N2"/>
    <mergeCell ref="A3:N3"/>
    <mergeCell ref="B4:K4"/>
    <mergeCell ref="L4:N4"/>
    <mergeCell ref="B5:K5"/>
    <mergeCell ref="L5:M5"/>
  </mergeCells>
  <printOptions horizontalCentered="1"/>
  <pageMargins left="0.25" right="0.25" top="0.75" bottom="0.75" header="0.3" footer="0.3"/>
  <pageSetup paperSize="9" scale="93" fitToHeight="0" orientation="landscape" horizontalDpi="4294967295" verticalDpi="300" r:id="rId1"/>
  <headerFooter alignWithMargins="0">
    <oddHeader>Página &amp;P de &amp;N</oddHeader>
  </headerFooter>
  <drawing r:id="rId2"/>
  <legacyDrawing r:id="rId3"/>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6F9DCFA-71FC-4A7E-A4B0-E019D37F5656}">
  <sheetPr>
    <pageSetUpPr fitToPage="1"/>
  </sheetPr>
  <dimension ref="A1:T64"/>
  <sheetViews>
    <sheetView view="pageBreakPreview" topLeftCell="A4" zoomScaleNormal="100" zoomScaleSheetLayoutView="100" workbookViewId="0">
      <selection activeCell="C16" sqref="C16"/>
    </sheetView>
  </sheetViews>
  <sheetFormatPr defaultColWidth="9.140625" defaultRowHeight="15" x14ac:dyDescent="0.25"/>
  <cols>
    <col min="1" max="1" width="9.140625" style="1"/>
    <col min="2" max="2" width="11" style="1" customWidth="1"/>
    <col min="3" max="3" width="74.85546875" style="1" customWidth="1"/>
    <col min="4" max="9" width="0" style="1" hidden="1" customWidth="1"/>
    <col min="10" max="10" width="9.140625" style="18"/>
    <col min="11" max="11" width="8.7109375" style="2" bestFit="1" customWidth="1"/>
    <col min="12" max="13" width="12.7109375" style="41" customWidth="1"/>
    <col min="14" max="14" width="18" style="15" bestFit="1" customWidth="1"/>
    <col min="15" max="15" width="15.85546875" style="1" bestFit="1" customWidth="1"/>
    <col min="16" max="16" width="8.28515625" style="56" bestFit="1" customWidth="1"/>
    <col min="17" max="17" width="13.28515625" style="1" bestFit="1" customWidth="1"/>
    <col min="18" max="19" width="9.140625" style="1"/>
    <col min="20" max="20" width="21.140625" style="1" customWidth="1"/>
    <col min="21" max="16384" width="9.140625" style="1"/>
  </cols>
  <sheetData>
    <row r="1" spans="1:20" ht="15.75" customHeight="1" x14ac:dyDescent="0.2">
      <c r="A1" s="238" t="s">
        <v>18</v>
      </c>
      <c r="B1" s="239"/>
      <c r="C1" s="239"/>
      <c r="D1" s="239"/>
      <c r="E1" s="239"/>
      <c r="F1" s="239"/>
      <c r="G1" s="239"/>
      <c r="H1" s="239"/>
      <c r="I1" s="239"/>
      <c r="J1" s="239"/>
      <c r="K1" s="239"/>
      <c r="L1" s="239"/>
      <c r="M1" s="239"/>
      <c r="N1" s="240"/>
    </row>
    <row r="2" spans="1:20" ht="15.75" customHeight="1" x14ac:dyDescent="0.2">
      <c r="A2" s="241"/>
      <c r="B2" s="242"/>
      <c r="C2" s="242"/>
      <c r="D2" s="242"/>
      <c r="E2" s="242"/>
      <c r="F2" s="242"/>
      <c r="G2" s="242"/>
      <c r="H2" s="242"/>
      <c r="I2" s="242"/>
      <c r="J2" s="242"/>
      <c r="K2" s="242"/>
      <c r="L2" s="242"/>
      <c r="M2" s="242"/>
      <c r="N2" s="243"/>
    </row>
    <row r="3" spans="1:20" ht="21.6" customHeight="1" x14ac:dyDescent="0.2">
      <c r="A3" s="244" t="s">
        <v>10</v>
      </c>
      <c r="B3" s="245"/>
      <c r="C3" s="245"/>
      <c r="D3" s="245"/>
      <c r="E3" s="245"/>
      <c r="F3" s="245"/>
      <c r="G3" s="245"/>
      <c r="H3" s="245"/>
      <c r="I3" s="245"/>
      <c r="J3" s="245"/>
      <c r="K3" s="245"/>
      <c r="L3" s="245"/>
      <c r="M3" s="245"/>
      <c r="N3" s="246"/>
    </row>
    <row r="4" spans="1:20" ht="28.5" customHeight="1" x14ac:dyDescent="0.2">
      <c r="A4" s="62" t="s">
        <v>11</v>
      </c>
      <c r="B4" s="247" t="s">
        <v>46</v>
      </c>
      <c r="C4" s="248"/>
      <c r="D4" s="248"/>
      <c r="E4" s="248"/>
      <c r="F4" s="248"/>
      <c r="G4" s="248"/>
      <c r="H4" s="248"/>
      <c r="I4" s="248"/>
      <c r="J4" s="248"/>
      <c r="K4" s="248"/>
      <c r="L4" s="249" t="s">
        <v>42</v>
      </c>
      <c r="M4" s="249"/>
      <c r="N4" s="249"/>
    </row>
    <row r="5" spans="1:20" ht="15" customHeight="1" x14ac:dyDescent="0.2">
      <c r="A5" s="27" t="s">
        <v>12</v>
      </c>
      <c r="B5" s="250" t="s">
        <v>25</v>
      </c>
      <c r="C5" s="251"/>
      <c r="D5" s="251"/>
      <c r="E5" s="251"/>
      <c r="F5" s="251"/>
      <c r="G5" s="251"/>
      <c r="H5" s="251"/>
      <c r="I5" s="251"/>
      <c r="J5" s="251"/>
      <c r="K5" s="251"/>
      <c r="L5" s="252" t="s">
        <v>74</v>
      </c>
      <c r="M5" s="252"/>
      <c r="N5" s="74" t="s">
        <v>72</v>
      </c>
    </row>
    <row r="6" spans="1:20" ht="20.25" customHeight="1" x14ac:dyDescent="0.2">
      <c r="A6" s="255" t="s">
        <v>0</v>
      </c>
      <c r="B6" s="255"/>
      <c r="C6" s="255"/>
      <c r="D6" s="255"/>
      <c r="E6" s="255"/>
      <c r="F6" s="255"/>
      <c r="G6" s="255"/>
      <c r="H6" s="255"/>
      <c r="I6" s="255"/>
      <c r="J6" s="255"/>
      <c r="K6" s="255"/>
      <c r="L6" s="255"/>
      <c r="M6" s="255"/>
      <c r="N6" s="255"/>
      <c r="O6" s="1">
        <v>1.3196000000000001</v>
      </c>
      <c r="P6" s="57"/>
    </row>
    <row r="7" spans="1:20" ht="12.75" x14ac:dyDescent="0.2">
      <c r="A7" s="256" t="s">
        <v>2</v>
      </c>
      <c r="B7" s="257" t="s">
        <v>13</v>
      </c>
      <c r="C7" s="256" t="s">
        <v>3</v>
      </c>
      <c r="D7" s="256"/>
      <c r="E7" s="256"/>
      <c r="F7" s="256"/>
      <c r="G7" s="256"/>
      <c r="H7" s="256"/>
      <c r="I7" s="256"/>
      <c r="J7" s="258" t="s">
        <v>4</v>
      </c>
      <c r="K7" s="258" t="s">
        <v>5</v>
      </c>
      <c r="L7" s="259" t="s">
        <v>1</v>
      </c>
      <c r="M7" s="259"/>
      <c r="N7" s="259"/>
      <c r="O7" s="1">
        <v>1.3196000000000001</v>
      </c>
      <c r="T7" s="64"/>
    </row>
    <row r="8" spans="1:20" s="3" customFormat="1" ht="22.5" customHeight="1" x14ac:dyDescent="0.25">
      <c r="A8" s="256"/>
      <c r="B8" s="257"/>
      <c r="C8" s="256"/>
      <c r="D8" s="256"/>
      <c r="E8" s="256"/>
      <c r="F8" s="256"/>
      <c r="G8" s="256"/>
      <c r="H8" s="256"/>
      <c r="I8" s="256"/>
      <c r="J8" s="258"/>
      <c r="K8" s="258"/>
      <c r="L8" s="64" t="s">
        <v>21</v>
      </c>
      <c r="M8" s="64" t="s">
        <v>22</v>
      </c>
      <c r="N8" s="25" t="s">
        <v>6</v>
      </c>
      <c r="O8" s="1">
        <v>1.3196000000000001</v>
      </c>
      <c r="P8" s="58"/>
      <c r="T8" s="46"/>
    </row>
    <row r="9" spans="1:20" ht="12.75" x14ac:dyDescent="0.2">
      <c r="A9" s="44">
        <v>1</v>
      </c>
      <c r="B9" s="44"/>
      <c r="C9" s="67" t="s">
        <v>45</v>
      </c>
      <c r="D9" s="45"/>
      <c r="E9" s="45"/>
      <c r="F9" s="45"/>
      <c r="G9" s="45"/>
      <c r="H9" s="45"/>
      <c r="I9" s="45"/>
      <c r="J9" s="20"/>
      <c r="K9" s="30"/>
      <c r="L9" s="46"/>
      <c r="M9" s="46"/>
      <c r="N9" s="39"/>
      <c r="O9" s="1">
        <v>1.3196000000000001</v>
      </c>
      <c r="T9" s="47"/>
    </row>
    <row r="10" spans="1:20" ht="25.5" x14ac:dyDescent="0.2">
      <c r="A10" s="20" t="s">
        <v>7</v>
      </c>
      <c r="B10" s="71" t="s">
        <v>48</v>
      </c>
      <c r="C10" s="66" t="s">
        <v>47</v>
      </c>
      <c r="D10" s="45"/>
      <c r="E10" s="45"/>
      <c r="F10" s="45"/>
      <c r="G10" s="45"/>
      <c r="H10" s="45"/>
      <c r="I10" s="45"/>
      <c r="J10" s="20" t="s">
        <v>53</v>
      </c>
      <c r="K10" s="49">
        <f>'MEMÓRIA CÁLCULO'!D8</f>
        <v>395.90124800000001</v>
      </c>
      <c r="L10" s="47">
        <v>45.66</v>
      </c>
      <c r="M10" s="47">
        <f>L10*O10</f>
        <v>60.252935999999998</v>
      </c>
      <c r="N10" s="70">
        <f>M10*K10</f>
        <v>23854.21255806413</v>
      </c>
      <c r="O10" s="1">
        <v>1.3196000000000001</v>
      </c>
      <c r="P10" s="63"/>
      <c r="Q10" s="61"/>
      <c r="T10" s="47"/>
    </row>
    <row r="11" spans="1:20" ht="30" customHeight="1" x14ac:dyDescent="0.2">
      <c r="A11" s="20" t="s">
        <v>8</v>
      </c>
      <c r="B11" s="71" t="s">
        <v>50</v>
      </c>
      <c r="C11" s="66" t="s">
        <v>49</v>
      </c>
      <c r="D11" s="45"/>
      <c r="E11" s="45"/>
      <c r="F11" s="45"/>
      <c r="G11" s="45"/>
      <c r="H11" s="45"/>
      <c r="I11" s="45"/>
      <c r="J11" s="20" t="s">
        <v>54</v>
      </c>
      <c r="K11" s="49">
        <f>'MEMÓRIA CÁLCULO'!D12</f>
        <v>81.920000000000016</v>
      </c>
      <c r="L11" s="47">
        <v>52.81</v>
      </c>
      <c r="M11" s="47">
        <f t="shared" ref="M11:M17" si="0">L11*O11</f>
        <v>69.688076000000009</v>
      </c>
      <c r="N11" s="70">
        <f t="shared" ref="N11:N14" si="1">M11*K11</f>
        <v>5708.8471859200017</v>
      </c>
      <c r="O11" s="1">
        <v>1.3196000000000001</v>
      </c>
      <c r="P11" s="59"/>
      <c r="Q11" s="61"/>
      <c r="T11" s="46"/>
    </row>
    <row r="12" spans="1:20" ht="38.25" x14ac:dyDescent="0.2">
      <c r="A12" s="20" t="s">
        <v>26</v>
      </c>
      <c r="B12" s="71" t="s">
        <v>51</v>
      </c>
      <c r="C12" s="66" t="s">
        <v>80</v>
      </c>
      <c r="D12" s="45"/>
      <c r="E12" s="45"/>
      <c r="F12" s="45"/>
      <c r="G12" s="45"/>
      <c r="H12" s="45"/>
      <c r="I12" s="45"/>
      <c r="J12" s="20" t="s">
        <v>52</v>
      </c>
      <c r="K12" s="49">
        <f>'MEMÓRIA CÁLCULO'!D13</f>
        <v>358.4</v>
      </c>
      <c r="L12" s="47">
        <v>474.71</v>
      </c>
      <c r="M12" s="47">
        <f t="shared" si="0"/>
        <v>626.42731600000002</v>
      </c>
      <c r="N12" s="70">
        <f t="shared" si="1"/>
        <v>224511.5500544</v>
      </c>
      <c r="O12" s="1">
        <v>1.3196000000000001</v>
      </c>
      <c r="P12" s="59"/>
      <c r="Q12" s="61"/>
      <c r="T12" s="46"/>
    </row>
    <row r="13" spans="1:20" ht="25.5" x14ac:dyDescent="0.2">
      <c r="A13" s="20" t="s">
        <v>27</v>
      </c>
      <c r="B13" s="71" t="s">
        <v>56</v>
      </c>
      <c r="C13" s="66" t="s">
        <v>55</v>
      </c>
      <c r="D13" s="45"/>
      <c r="E13" s="45"/>
      <c r="F13" s="45"/>
      <c r="G13" s="45"/>
      <c r="H13" s="45"/>
      <c r="I13" s="45"/>
      <c r="J13" s="20" t="s">
        <v>43</v>
      </c>
      <c r="K13" s="49">
        <f>'MEMÓRIA CÁLCULO'!D15</f>
        <v>2304</v>
      </c>
      <c r="L13" s="47">
        <v>53.35</v>
      </c>
      <c r="M13" s="47">
        <f t="shared" si="0"/>
        <v>70.400660000000002</v>
      </c>
      <c r="N13" s="70">
        <f t="shared" si="1"/>
        <v>162203.12064000001</v>
      </c>
      <c r="O13" s="1">
        <v>1.3196000000000001</v>
      </c>
      <c r="P13" s="59"/>
      <c r="Q13" s="61"/>
      <c r="T13" s="46"/>
    </row>
    <row r="14" spans="1:20" ht="25.5" x14ac:dyDescent="0.2">
      <c r="A14" s="20" t="s">
        <v>28</v>
      </c>
      <c r="B14" s="71" t="s">
        <v>58</v>
      </c>
      <c r="C14" s="66" t="s">
        <v>57</v>
      </c>
      <c r="D14" s="45"/>
      <c r="E14" s="45"/>
      <c r="F14" s="45"/>
      <c r="G14" s="45"/>
      <c r="H14" s="45"/>
      <c r="I14" s="45"/>
      <c r="J14" s="20" t="s">
        <v>54</v>
      </c>
      <c r="K14" s="49" t="e">
        <f>'MEMÓRIA CÁLCULO'!#REF!</f>
        <v>#REF!</v>
      </c>
      <c r="L14" s="47">
        <v>69.349999999999994</v>
      </c>
      <c r="M14" s="47">
        <f t="shared" si="0"/>
        <v>91.514259999999993</v>
      </c>
      <c r="N14" s="70" t="e">
        <f t="shared" si="1"/>
        <v>#REF!</v>
      </c>
      <c r="O14" s="1">
        <v>1.3196000000000001</v>
      </c>
      <c r="P14" s="59"/>
      <c r="Q14" s="61"/>
      <c r="T14" s="46"/>
    </row>
    <row r="15" spans="1:20" ht="25.5" x14ac:dyDescent="0.2">
      <c r="A15" s="20" t="s">
        <v>59</v>
      </c>
      <c r="B15" s="71" t="s">
        <v>64</v>
      </c>
      <c r="C15" s="69" t="s">
        <v>63</v>
      </c>
      <c r="D15" s="45"/>
      <c r="E15" s="45"/>
      <c r="F15" s="45"/>
      <c r="G15" s="45"/>
      <c r="H15" s="45"/>
      <c r="I15" s="45"/>
      <c r="J15" s="20" t="s">
        <v>53</v>
      </c>
      <c r="K15" s="49" t="e">
        <f>'MEMÓRIA CÁLCULO'!#REF!</f>
        <v>#REF!</v>
      </c>
      <c r="L15" s="47">
        <v>579.5</v>
      </c>
      <c r="M15" s="47">
        <f t="shared" si="0"/>
        <v>764.70820000000003</v>
      </c>
      <c r="N15" s="70" t="e">
        <f>M15*K15</f>
        <v>#REF!</v>
      </c>
      <c r="O15" s="1">
        <v>1.3196000000000001</v>
      </c>
      <c r="P15" s="59"/>
      <c r="Q15" s="61"/>
      <c r="T15" s="46"/>
    </row>
    <row r="16" spans="1:20" ht="25.5" x14ac:dyDescent="0.2">
      <c r="A16" s="20" t="s">
        <v>60</v>
      </c>
      <c r="B16" s="71" t="s">
        <v>66</v>
      </c>
      <c r="C16" s="68" t="s">
        <v>65</v>
      </c>
      <c r="D16" s="45"/>
      <c r="E16" s="45"/>
      <c r="F16" s="45"/>
      <c r="G16" s="45"/>
      <c r="H16" s="45"/>
      <c r="I16" s="45"/>
      <c r="J16" s="20" t="s">
        <v>67</v>
      </c>
      <c r="K16" s="49" t="e">
        <f>'MEMÓRIA CÁLCULO'!#REF!</f>
        <v>#REF!</v>
      </c>
      <c r="L16" s="47">
        <v>13.56</v>
      </c>
      <c r="M16" s="47">
        <f t="shared" si="0"/>
        <v>17.893776000000003</v>
      </c>
      <c r="N16" s="70" t="e">
        <f t="shared" ref="N16:N17" si="2">M16*K16</f>
        <v>#REF!</v>
      </c>
      <c r="O16" s="1">
        <v>1.3196000000000001</v>
      </c>
      <c r="P16" s="59"/>
      <c r="Q16" s="61"/>
      <c r="T16" s="46"/>
    </row>
    <row r="17" spans="1:20" ht="25.5" x14ac:dyDescent="0.2">
      <c r="A17" s="20" t="s">
        <v>61</v>
      </c>
      <c r="B17" s="71" t="s">
        <v>69</v>
      </c>
      <c r="C17" s="68" t="s">
        <v>68</v>
      </c>
      <c r="D17" s="45"/>
      <c r="E17" s="45"/>
      <c r="F17" s="45"/>
      <c r="G17" s="45"/>
      <c r="H17" s="45"/>
      <c r="I17" s="45"/>
      <c r="J17" s="20" t="s">
        <v>53</v>
      </c>
      <c r="K17" s="49">
        <f>'MEMÓRIA CÁLCULO'!D18</f>
        <v>92.68275200000005</v>
      </c>
      <c r="L17" s="47">
        <v>28.81</v>
      </c>
      <c r="M17" s="47">
        <f t="shared" si="0"/>
        <v>38.017676000000002</v>
      </c>
      <c r="N17" s="70">
        <f t="shared" si="2"/>
        <v>3523.582836324354</v>
      </c>
      <c r="O17" s="1">
        <v>1.3196000000000001</v>
      </c>
      <c r="P17" s="59"/>
      <c r="Q17" s="61"/>
      <c r="R17" s="1">
        <v>270</v>
      </c>
      <c r="T17" s="46"/>
    </row>
    <row r="18" spans="1:20" ht="12.75" x14ac:dyDescent="0.2">
      <c r="A18" s="20" t="s">
        <v>62</v>
      </c>
      <c r="B18" s="73" t="s">
        <v>44</v>
      </c>
      <c r="C18" s="68" t="s">
        <v>73</v>
      </c>
      <c r="D18" s="45"/>
      <c r="E18" s="45"/>
      <c r="F18" s="45"/>
      <c r="G18" s="45"/>
      <c r="H18" s="45"/>
      <c r="I18" s="45"/>
      <c r="J18" s="20" t="s">
        <v>52</v>
      </c>
      <c r="K18" s="49">
        <v>270</v>
      </c>
      <c r="L18" s="47"/>
      <c r="M18" s="47">
        <v>1740.45</v>
      </c>
      <c r="N18" s="70">
        <f>M18*K18</f>
        <v>469921.5</v>
      </c>
      <c r="O18" s="1">
        <v>1.3196000000000001</v>
      </c>
      <c r="P18" s="59"/>
      <c r="Q18" s="61"/>
      <c r="T18" s="72"/>
    </row>
    <row r="19" spans="1:20" x14ac:dyDescent="0.2">
      <c r="A19" s="20"/>
      <c r="B19" s="20"/>
      <c r="C19" s="53" t="s">
        <v>41</v>
      </c>
      <c r="D19" s="45"/>
      <c r="E19" s="45"/>
      <c r="F19" s="45"/>
      <c r="G19" s="45"/>
      <c r="H19" s="45"/>
      <c r="I19" s="45"/>
      <c r="J19" s="20"/>
      <c r="K19" s="33"/>
      <c r="L19" s="55"/>
      <c r="M19" s="55"/>
      <c r="N19" s="54" t="e">
        <f>SUM(N10:N18)</f>
        <v>#REF!</v>
      </c>
    </row>
    <row r="20" spans="1:20" ht="12.75" x14ac:dyDescent="0.2">
      <c r="A20" s="253"/>
      <c r="B20" s="253"/>
      <c r="C20" s="253"/>
      <c r="D20" s="21"/>
      <c r="E20" s="21"/>
      <c r="F20" s="21"/>
      <c r="G20" s="21"/>
      <c r="H20" s="21"/>
      <c r="I20" s="21"/>
      <c r="J20" s="22"/>
      <c r="K20" s="23"/>
      <c r="L20" s="40"/>
      <c r="M20" s="40"/>
      <c r="N20" s="24"/>
    </row>
    <row r="21" spans="1:20" ht="12.75" x14ac:dyDescent="0.2">
      <c r="A21" s="253" t="s">
        <v>70</v>
      </c>
      <c r="B21" s="253"/>
      <c r="C21" s="253"/>
      <c r="D21" s="21"/>
      <c r="E21" s="21"/>
      <c r="F21" s="21"/>
      <c r="G21" s="21"/>
      <c r="H21" s="21"/>
      <c r="I21" s="21"/>
      <c r="J21" s="22"/>
      <c r="K21" s="23"/>
      <c r="L21" s="40"/>
      <c r="M21" s="40"/>
      <c r="N21" s="24"/>
    </row>
    <row r="22" spans="1:20" ht="12.75" x14ac:dyDescent="0.2">
      <c r="A22" s="26"/>
      <c r="B22" s="26"/>
      <c r="C22" s="26"/>
      <c r="D22" s="21"/>
      <c r="E22" s="21"/>
      <c r="F22" s="21"/>
      <c r="G22" s="21"/>
      <c r="H22" s="21"/>
      <c r="I22" s="21"/>
      <c r="J22" s="22"/>
      <c r="K22" s="23"/>
      <c r="L22" s="40"/>
      <c r="M22" s="40"/>
      <c r="N22" s="24"/>
    </row>
    <row r="23" spans="1:20" ht="12.75" x14ac:dyDescent="0.2">
      <c r="A23" s="26"/>
      <c r="B23" s="26"/>
      <c r="C23" s="26"/>
      <c r="D23" s="21"/>
      <c r="E23" s="21"/>
      <c r="F23" s="21"/>
      <c r="G23" s="21"/>
      <c r="H23" s="21"/>
      <c r="I23" s="21"/>
      <c r="J23" s="22"/>
      <c r="K23" s="23"/>
      <c r="L23" s="40"/>
      <c r="M23" s="40"/>
      <c r="N23" s="24"/>
    </row>
    <row r="24" spans="1:20" ht="12.75" x14ac:dyDescent="0.2">
      <c r="A24" s="26"/>
      <c r="B24" s="26"/>
      <c r="C24" s="65" t="s">
        <v>23</v>
      </c>
      <c r="D24" s="21"/>
      <c r="E24" s="21"/>
      <c r="F24" s="21"/>
      <c r="G24" s="21"/>
      <c r="H24" s="21"/>
      <c r="I24" s="21"/>
      <c r="J24" s="22"/>
      <c r="K24" s="23"/>
      <c r="L24" s="40"/>
      <c r="M24" s="40" t="s">
        <v>24</v>
      </c>
      <c r="N24" s="24"/>
    </row>
    <row r="25" spans="1:20" ht="12.75" x14ac:dyDescent="0.2">
      <c r="A25" s="22"/>
      <c r="B25" s="22"/>
      <c r="C25" s="42" t="s">
        <v>16</v>
      </c>
      <c r="D25" s="21"/>
      <c r="E25" s="21"/>
      <c r="F25" s="21"/>
      <c r="G25" s="21"/>
      <c r="H25" s="21"/>
      <c r="I25" s="21"/>
      <c r="J25" s="22"/>
      <c r="K25" s="23"/>
      <c r="L25" s="254" t="s">
        <v>20</v>
      </c>
      <c r="M25" s="254"/>
      <c r="N25" s="254"/>
    </row>
    <row r="26" spans="1:20" ht="12.75" x14ac:dyDescent="0.2">
      <c r="A26" s="22"/>
      <c r="B26" s="22"/>
      <c r="C26" s="42" t="s">
        <v>17</v>
      </c>
      <c r="D26" s="21"/>
      <c r="E26" s="21"/>
      <c r="F26" s="21"/>
      <c r="G26" s="21"/>
      <c r="H26" s="21"/>
      <c r="I26" s="21"/>
      <c r="J26" s="22"/>
      <c r="K26" s="23"/>
      <c r="L26" s="254" t="s">
        <v>9</v>
      </c>
      <c r="M26" s="254"/>
      <c r="N26" s="254"/>
    </row>
    <row r="27" spans="1:20" x14ac:dyDescent="0.25">
      <c r="A27" s="7"/>
      <c r="B27" s="7"/>
      <c r="C27" s="9"/>
      <c r="J27" s="7"/>
      <c r="K27" s="8"/>
      <c r="N27" s="14"/>
    </row>
    <row r="28" spans="1:20" x14ac:dyDescent="0.25">
      <c r="A28" s="7"/>
      <c r="B28" s="7"/>
      <c r="C28" s="9"/>
      <c r="J28" s="7"/>
      <c r="K28" s="8"/>
      <c r="N28" s="14"/>
    </row>
    <row r="29" spans="1:20" x14ac:dyDescent="0.25">
      <c r="A29" s="7"/>
      <c r="B29" s="7"/>
      <c r="C29" s="9"/>
      <c r="J29" s="7"/>
      <c r="K29" s="8"/>
      <c r="N29" s="14"/>
    </row>
    <row r="30" spans="1:20" x14ac:dyDescent="0.25">
      <c r="A30" s="7"/>
      <c r="B30" s="7"/>
      <c r="C30" s="5"/>
      <c r="J30" s="7"/>
      <c r="K30" s="8"/>
      <c r="N30" s="14"/>
    </row>
    <row r="31" spans="1:20" ht="55.5" customHeight="1" x14ac:dyDescent="0.25">
      <c r="A31" s="7"/>
      <c r="B31" s="7"/>
      <c r="C31" s="5"/>
      <c r="J31" s="7"/>
      <c r="K31" s="64"/>
      <c r="M31" s="64"/>
      <c r="N31" s="14"/>
    </row>
    <row r="32" spans="1:20" x14ac:dyDescent="0.25">
      <c r="A32" s="7"/>
      <c r="B32" s="7"/>
      <c r="C32" s="5"/>
      <c r="J32" s="7"/>
      <c r="K32" s="46"/>
      <c r="M32" s="46"/>
      <c r="N32" s="14"/>
    </row>
    <row r="33" spans="1:14" x14ac:dyDescent="0.25">
      <c r="A33" s="7"/>
      <c r="B33" s="7"/>
      <c r="C33" s="5"/>
      <c r="J33" s="7"/>
      <c r="K33" s="47"/>
      <c r="M33" s="47"/>
      <c r="N33" s="14"/>
    </row>
    <row r="34" spans="1:14" x14ac:dyDescent="0.25">
      <c r="A34" s="7"/>
      <c r="B34" s="7"/>
      <c r="C34" s="5"/>
      <c r="J34" s="7"/>
      <c r="K34" s="47"/>
      <c r="M34" s="47"/>
      <c r="N34" s="14"/>
    </row>
    <row r="35" spans="1:14" x14ac:dyDescent="0.25">
      <c r="A35" s="7"/>
      <c r="B35" s="7"/>
      <c r="C35" s="5"/>
      <c r="J35" s="7"/>
      <c r="K35" s="46"/>
      <c r="M35" s="46"/>
      <c r="N35" s="14"/>
    </row>
    <row r="36" spans="1:14" x14ac:dyDescent="0.25">
      <c r="A36" s="7"/>
      <c r="B36" s="7"/>
      <c r="C36" s="5"/>
      <c r="J36" s="7"/>
      <c r="K36" s="46"/>
      <c r="M36" s="46"/>
      <c r="N36" s="14"/>
    </row>
    <row r="37" spans="1:14" x14ac:dyDescent="0.25">
      <c r="A37" s="7"/>
      <c r="B37" s="7"/>
      <c r="C37" s="9"/>
      <c r="J37" s="7"/>
      <c r="K37" s="46"/>
      <c r="M37" s="46"/>
      <c r="N37" s="14"/>
    </row>
    <row r="38" spans="1:14" x14ac:dyDescent="0.25">
      <c r="A38" s="7"/>
      <c r="B38" s="7"/>
      <c r="C38" s="9"/>
      <c r="J38" s="7"/>
      <c r="K38" s="47"/>
      <c r="M38" s="47"/>
      <c r="N38" s="14"/>
    </row>
    <row r="39" spans="1:14" x14ac:dyDescent="0.25">
      <c r="A39" s="7"/>
      <c r="B39" s="7"/>
      <c r="C39" s="10"/>
      <c r="J39" s="7"/>
      <c r="K39" s="47"/>
      <c r="M39" s="47"/>
      <c r="N39" s="14"/>
    </row>
    <row r="40" spans="1:14" x14ac:dyDescent="0.25">
      <c r="A40" s="7"/>
      <c r="B40" s="7"/>
      <c r="C40" s="5"/>
      <c r="J40" s="7"/>
      <c r="K40" s="47"/>
      <c r="M40" s="47"/>
      <c r="N40" s="14"/>
    </row>
    <row r="41" spans="1:14" x14ac:dyDescent="0.25">
      <c r="A41" s="4"/>
      <c r="B41" s="4"/>
      <c r="C41" s="4"/>
      <c r="J41" s="7"/>
      <c r="K41" s="47"/>
      <c r="M41" s="47"/>
      <c r="N41" s="14"/>
    </row>
    <row r="42" spans="1:14" x14ac:dyDescent="0.25">
      <c r="A42" s="7"/>
      <c r="B42" s="7"/>
      <c r="C42" s="5"/>
      <c r="J42" s="7"/>
      <c r="K42" s="47"/>
      <c r="M42" s="47"/>
      <c r="N42" s="14"/>
    </row>
    <row r="43" spans="1:14" x14ac:dyDescent="0.25">
      <c r="A43" s="7"/>
      <c r="B43" s="7"/>
      <c r="C43" s="5"/>
      <c r="J43" s="7"/>
      <c r="K43" s="47"/>
      <c r="M43" s="47"/>
      <c r="N43" s="14"/>
    </row>
    <row r="44" spans="1:14" x14ac:dyDescent="0.25">
      <c r="A44" s="7"/>
      <c r="B44" s="7"/>
      <c r="C44" s="5"/>
      <c r="J44" s="7"/>
      <c r="K44" s="47"/>
      <c r="M44" s="47"/>
      <c r="N44" s="14"/>
    </row>
    <row r="45" spans="1:14" x14ac:dyDescent="0.25">
      <c r="A45" s="7"/>
      <c r="B45" s="7"/>
      <c r="C45" s="5"/>
      <c r="J45" s="7"/>
      <c r="K45" s="46"/>
      <c r="M45" s="46"/>
      <c r="N45" s="14"/>
    </row>
    <row r="46" spans="1:14" x14ac:dyDescent="0.25">
      <c r="A46" s="7"/>
      <c r="B46" s="7"/>
      <c r="C46" s="9"/>
      <c r="J46" s="7"/>
      <c r="K46" s="46"/>
      <c r="M46" s="46"/>
      <c r="N46" s="14"/>
    </row>
    <row r="47" spans="1:14" x14ac:dyDescent="0.25">
      <c r="A47" s="7"/>
      <c r="B47" s="7"/>
      <c r="C47" s="9"/>
      <c r="J47" s="7"/>
      <c r="K47" s="47"/>
      <c r="M47" s="47"/>
      <c r="N47" s="14"/>
    </row>
    <row r="48" spans="1:14" x14ac:dyDescent="0.25">
      <c r="A48" s="7"/>
      <c r="B48" s="7"/>
      <c r="C48" s="10"/>
      <c r="J48" s="7"/>
      <c r="K48" s="47"/>
      <c r="M48" s="47"/>
      <c r="N48" s="14"/>
    </row>
    <row r="49" spans="1:14" x14ac:dyDescent="0.25">
      <c r="A49" s="7"/>
      <c r="B49" s="7"/>
      <c r="C49" s="5"/>
      <c r="J49" s="7"/>
      <c r="K49" s="47"/>
      <c r="M49" s="47"/>
      <c r="N49" s="14"/>
    </row>
    <row r="50" spans="1:14" x14ac:dyDescent="0.25">
      <c r="A50" s="4"/>
      <c r="B50" s="4"/>
      <c r="C50" s="4"/>
      <c r="J50" s="7"/>
      <c r="K50" s="46"/>
      <c r="M50" s="46"/>
      <c r="N50" s="14"/>
    </row>
    <row r="51" spans="1:14" x14ac:dyDescent="0.25">
      <c r="A51" s="7"/>
      <c r="B51" s="7"/>
      <c r="C51" s="5"/>
      <c r="J51" s="7"/>
      <c r="K51" s="46"/>
      <c r="M51" s="46"/>
      <c r="N51" s="14"/>
    </row>
    <row r="52" spans="1:14" x14ac:dyDescent="0.25">
      <c r="A52" s="7"/>
      <c r="B52" s="7"/>
      <c r="C52" s="5"/>
      <c r="J52" s="7"/>
      <c r="K52" s="47"/>
      <c r="M52" s="47"/>
      <c r="N52" s="14"/>
    </row>
    <row r="53" spans="1:14" x14ac:dyDescent="0.25">
      <c r="A53" s="7"/>
      <c r="B53" s="7"/>
      <c r="C53" s="9"/>
      <c r="J53" s="7"/>
      <c r="K53" s="8"/>
      <c r="N53" s="14"/>
    </row>
    <row r="54" spans="1:14" x14ac:dyDescent="0.25">
      <c r="A54" s="7"/>
      <c r="B54" s="7"/>
      <c r="C54" s="9"/>
      <c r="J54" s="7"/>
      <c r="K54" s="8"/>
      <c r="N54" s="14"/>
    </row>
    <row r="55" spans="1:14" x14ac:dyDescent="0.25">
      <c r="A55" s="7"/>
      <c r="B55" s="7"/>
      <c r="C55" s="9"/>
      <c r="J55" s="7"/>
      <c r="K55" s="8"/>
      <c r="N55" s="14"/>
    </row>
    <row r="56" spans="1:14" x14ac:dyDescent="0.25">
      <c r="A56" s="7"/>
      <c r="B56" s="7"/>
      <c r="C56" s="9"/>
      <c r="J56" s="7"/>
      <c r="K56" s="8"/>
      <c r="N56" s="14"/>
    </row>
    <row r="57" spans="1:14" x14ac:dyDescent="0.25">
      <c r="A57" s="7"/>
      <c r="B57" s="7"/>
      <c r="C57" s="10"/>
      <c r="J57" s="7"/>
      <c r="K57" s="8"/>
      <c r="N57" s="14"/>
    </row>
    <row r="58" spans="1:14" x14ac:dyDescent="0.25">
      <c r="A58" s="7"/>
      <c r="B58" s="7"/>
      <c r="C58" s="5"/>
      <c r="J58" s="7"/>
      <c r="K58" s="8"/>
      <c r="N58" s="14"/>
    </row>
    <row r="59" spans="1:14" x14ac:dyDescent="0.25">
      <c r="A59" s="4"/>
      <c r="B59" s="4"/>
      <c r="C59" s="4"/>
      <c r="J59" s="7"/>
      <c r="K59" s="8"/>
      <c r="N59" s="14"/>
    </row>
    <row r="60" spans="1:14" x14ac:dyDescent="0.25">
      <c r="A60" s="7"/>
      <c r="B60" s="7"/>
      <c r="C60" s="5"/>
      <c r="J60" s="7"/>
      <c r="K60" s="8"/>
      <c r="N60" s="14"/>
    </row>
    <row r="61" spans="1:14" x14ac:dyDescent="0.25">
      <c r="A61" s="7"/>
      <c r="B61" s="7"/>
      <c r="C61" s="10"/>
      <c r="J61" s="7"/>
      <c r="K61" s="8"/>
      <c r="N61" s="14"/>
    </row>
    <row r="62" spans="1:14" x14ac:dyDescent="0.25">
      <c r="A62" s="7"/>
      <c r="B62" s="7"/>
      <c r="C62" s="5"/>
      <c r="J62" s="7"/>
      <c r="K62" s="8"/>
      <c r="N62" s="14"/>
    </row>
    <row r="63" spans="1:14" x14ac:dyDescent="0.25">
      <c r="A63" s="4"/>
      <c r="B63" s="4"/>
      <c r="C63" s="11"/>
      <c r="J63" s="7"/>
      <c r="K63" s="8"/>
      <c r="N63" s="14"/>
    </row>
    <row r="64" spans="1:14" x14ac:dyDescent="0.25">
      <c r="J64" s="12"/>
      <c r="K64" s="13"/>
    </row>
  </sheetData>
  <mergeCells count="17">
    <mergeCell ref="A20:C20"/>
    <mergeCell ref="A21:C21"/>
    <mergeCell ref="L25:N25"/>
    <mergeCell ref="L26:N26"/>
    <mergeCell ref="A6:N6"/>
    <mergeCell ref="A7:A8"/>
    <mergeCell ref="B7:B8"/>
    <mergeCell ref="C7:I8"/>
    <mergeCell ref="J7:J8"/>
    <mergeCell ref="K7:K8"/>
    <mergeCell ref="L7:N7"/>
    <mergeCell ref="A1:N2"/>
    <mergeCell ref="A3:N3"/>
    <mergeCell ref="B4:K4"/>
    <mergeCell ref="L4:N4"/>
    <mergeCell ref="B5:K5"/>
    <mergeCell ref="L5:M5"/>
  </mergeCells>
  <printOptions horizontalCentered="1"/>
  <pageMargins left="0.25" right="0.25" top="0.75" bottom="0.75" header="0.3" footer="0.3"/>
  <pageSetup paperSize="9" scale="93" fitToHeight="0" orientation="landscape" horizontalDpi="4294967295" verticalDpi="300" r:id="rId1"/>
  <headerFooter alignWithMargins="0">
    <oddHeader>Página &amp;P de &amp;N</oddHeader>
  </headerFooter>
  <drawing r:id="rId2"/>
  <legacyDrawing r:id="rId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T66"/>
  <sheetViews>
    <sheetView tabSelected="1" topLeftCell="A4" zoomScaleNormal="100" zoomScaleSheetLayoutView="100" workbookViewId="0">
      <selection activeCell="N10" sqref="N10"/>
    </sheetView>
  </sheetViews>
  <sheetFormatPr defaultColWidth="9.140625" defaultRowHeight="15" x14ac:dyDescent="0.25"/>
  <cols>
    <col min="1" max="1" width="9.140625" style="181"/>
    <col min="2" max="2" width="11" style="181" customWidth="1"/>
    <col min="3" max="3" width="74.85546875" style="181" customWidth="1"/>
    <col min="4" max="9" width="0" style="181" hidden="1" customWidth="1"/>
    <col min="10" max="10" width="9.140625" style="213"/>
    <col min="11" max="11" width="8.7109375" style="214" bestFit="1" customWidth="1"/>
    <col min="12" max="12" width="12.7109375" style="199" hidden="1" customWidth="1"/>
    <col min="13" max="13" width="15" style="200" customWidth="1"/>
    <col min="14" max="14" width="19.140625" style="212" bestFit="1" customWidth="1"/>
    <col min="15" max="15" width="15.85546875" style="181" hidden="1" customWidth="1"/>
    <col min="16" max="16" width="43.28515625" style="234" customWidth="1"/>
    <col min="17" max="17" width="14.28515625" style="181" bestFit="1" customWidth="1"/>
    <col min="18" max="19" width="9.140625" style="181"/>
    <col min="20" max="20" width="21.140625" style="181" customWidth="1"/>
    <col min="21" max="16384" width="9.140625" style="181"/>
  </cols>
  <sheetData>
    <row r="1" spans="1:20" ht="15.75" customHeight="1" x14ac:dyDescent="0.2">
      <c r="A1" s="263" t="s">
        <v>18</v>
      </c>
      <c r="B1" s="264"/>
      <c r="C1" s="264"/>
      <c r="D1" s="264"/>
      <c r="E1" s="264"/>
      <c r="F1" s="264"/>
      <c r="G1" s="264"/>
      <c r="H1" s="264"/>
      <c r="I1" s="264"/>
      <c r="J1" s="264"/>
      <c r="K1" s="264"/>
      <c r="L1" s="264"/>
      <c r="M1" s="264"/>
      <c r="N1" s="265"/>
    </row>
    <row r="2" spans="1:20" ht="15.75" customHeight="1" x14ac:dyDescent="0.2">
      <c r="A2" s="266"/>
      <c r="B2" s="267"/>
      <c r="C2" s="267"/>
      <c r="D2" s="267"/>
      <c r="E2" s="267"/>
      <c r="F2" s="267"/>
      <c r="G2" s="267"/>
      <c r="H2" s="267"/>
      <c r="I2" s="267"/>
      <c r="J2" s="267"/>
      <c r="K2" s="267"/>
      <c r="L2" s="267"/>
      <c r="M2" s="267"/>
      <c r="N2" s="268"/>
    </row>
    <row r="3" spans="1:20" ht="21.6" customHeight="1" x14ac:dyDescent="0.2">
      <c r="A3" s="269" t="s">
        <v>10</v>
      </c>
      <c r="B3" s="270"/>
      <c r="C3" s="270"/>
      <c r="D3" s="270"/>
      <c r="E3" s="270"/>
      <c r="F3" s="270"/>
      <c r="G3" s="270"/>
      <c r="H3" s="270"/>
      <c r="I3" s="270"/>
      <c r="J3" s="270"/>
      <c r="K3" s="270"/>
      <c r="L3" s="270"/>
      <c r="M3" s="270"/>
      <c r="N3" s="271"/>
    </row>
    <row r="4" spans="1:20" ht="28.5" customHeight="1" x14ac:dyDescent="0.2">
      <c r="A4" s="62" t="s">
        <v>11</v>
      </c>
      <c r="B4" s="247" t="s">
        <v>227</v>
      </c>
      <c r="C4" s="248"/>
      <c r="D4" s="248"/>
      <c r="E4" s="248"/>
      <c r="F4" s="248"/>
      <c r="G4" s="248"/>
      <c r="H4" s="248"/>
      <c r="I4" s="248"/>
      <c r="J4" s="248"/>
      <c r="K4" s="248"/>
      <c r="L4" s="273" t="s">
        <v>200</v>
      </c>
      <c r="M4" s="273"/>
      <c r="N4" s="273"/>
    </row>
    <row r="5" spans="1:20" ht="27" customHeight="1" x14ac:dyDescent="0.2">
      <c r="A5" s="27" t="s">
        <v>12</v>
      </c>
      <c r="B5" s="250" t="s">
        <v>25</v>
      </c>
      <c r="C5" s="251"/>
      <c r="D5" s="251"/>
      <c r="E5" s="251"/>
      <c r="F5" s="251"/>
      <c r="G5" s="251"/>
      <c r="H5" s="251"/>
      <c r="I5" s="251"/>
      <c r="J5" s="251"/>
      <c r="K5" s="251"/>
      <c r="L5" s="274" t="s">
        <v>148</v>
      </c>
      <c r="M5" s="275"/>
      <c r="N5" s="216" t="s">
        <v>149</v>
      </c>
    </row>
    <row r="6" spans="1:20" ht="20.25" customHeight="1" x14ac:dyDescent="0.2">
      <c r="A6" s="255" t="s">
        <v>0</v>
      </c>
      <c r="B6" s="255"/>
      <c r="C6" s="255"/>
      <c r="D6" s="255"/>
      <c r="E6" s="255"/>
      <c r="F6" s="255"/>
      <c r="G6" s="255"/>
      <c r="H6" s="255"/>
      <c r="I6" s="255"/>
      <c r="J6" s="255"/>
      <c r="K6" s="255"/>
      <c r="L6" s="255"/>
      <c r="M6" s="255"/>
      <c r="N6" s="255"/>
      <c r="O6" s="181">
        <v>1.2963</v>
      </c>
      <c r="P6" s="235"/>
    </row>
    <row r="7" spans="1:20" ht="12.75" x14ac:dyDescent="0.2">
      <c r="A7" s="256" t="s">
        <v>2</v>
      </c>
      <c r="B7" s="257" t="s">
        <v>13</v>
      </c>
      <c r="C7" s="256" t="s">
        <v>3</v>
      </c>
      <c r="D7" s="256"/>
      <c r="E7" s="256"/>
      <c r="F7" s="256"/>
      <c r="G7" s="256"/>
      <c r="H7" s="256"/>
      <c r="I7" s="256"/>
      <c r="J7" s="262" t="s">
        <v>4</v>
      </c>
      <c r="K7" s="262" t="s">
        <v>5</v>
      </c>
      <c r="L7" s="272" t="s">
        <v>1</v>
      </c>
      <c r="M7" s="272"/>
      <c r="N7" s="272"/>
      <c r="O7" s="181">
        <v>1.2963</v>
      </c>
      <c r="T7" s="182"/>
    </row>
    <row r="8" spans="1:20" s="183" customFormat="1" ht="22.5" customHeight="1" x14ac:dyDescent="0.25">
      <c r="A8" s="256"/>
      <c r="B8" s="257"/>
      <c r="C8" s="256"/>
      <c r="D8" s="256"/>
      <c r="E8" s="256"/>
      <c r="F8" s="256"/>
      <c r="G8" s="256"/>
      <c r="H8" s="256"/>
      <c r="I8" s="256"/>
      <c r="J8" s="262"/>
      <c r="K8" s="262"/>
      <c r="L8" s="215" t="s">
        <v>21</v>
      </c>
      <c r="M8" s="218" t="s">
        <v>22</v>
      </c>
      <c r="N8" s="219" t="s">
        <v>6</v>
      </c>
      <c r="O8" s="181">
        <v>1.2963</v>
      </c>
      <c r="P8" s="236"/>
      <c r="T8" s="184"/>
    </row>
    <row r="9" spans="1:20" ht="12.75" x14ac:dyDescent="0.2">
      <c r="A9" s="44">
        <v>1</v>
      </c>
      <c r="B9" s="44"/>
      <c r="C9" s="67" t="s">
        <v>45</v>
      </c>
      <c r="D9" s="45"/>
      <c r="E9" s="45"/>
      <c r="F9" s="45"/>
      <c r="G9" s="45"/>
      <c r="H9" s="45"/>
      <c r="I9" s="45"/>
      <c r="J9" s="20"/>
      <c r="K9" s="220"/>
      <c r="L9" s="221"/>
      <c r="M9" s="222"/>
      <c r="N9" s="223"/>
      <c r="O9" s="181">
        <v>1.2963</v>
      </c>
      <c r="T9" s="185"/>
    </row>
    <row r="10" spans="1:20" ht="51" x14ac:dyDescent="0.2">
      <c r="A10" s="20" t="s">
        <v>7</v>
      </c>
      <c r="B10" s="180" t="s">
        <v>197</v>
      </c>
      <c r="C10" s="68" t="s">
        <v>199</v>
      </c>
      <c r="D10" s="45"/>
      <c r="E10" s="45"/>
      <c r="F10" s="45"/>
      <c r="G10" s="45"/>
      <c r="H10" s="45"/>
      <c r="I10" s="45"/>
      <c r="J10" s="20" t="s">
        <v>53</v>
      </c>
      <c r="K10" s="224">
        <f>'MEMÓRIA CÁLCULO'!D8</f>
        <v>395.90124800000001</v>
      </c>
      <c r="L10" s="225">
        <v>10.3</v>
      </c>
      <c r="M10" s="225">
        <f>ROUND(P10,2)</f>
        <v>0</v>
      </c>
      <c r="N10" s="226">
        <f t="shared" ref="N10:N20" si="0">ROUND(M10*K10,2)</f>
        <v>0</v>
      </c>
      <c r="O10" s="181">
        <v>1.2963</v>
      </c>
      <c r="P10" s="237"/>
      <c r="Q10" s="186"/>
      <c r="T10" s="185"/>
    </row>
    <row r="11" spans="1:20" ht="25.5" x14ac:dyDescent="0.2">
      <c r="A11" s="20" t="s">
        <v>8</v>
      </c>
      <c r="B11" s="180" t="s">
        <v>85</v>
      </c>
      <c r="C11" s="68" t="s">
        <v>184</v>
      </c>
      <c r="D11" s="45"/>
      <c r="E11" s="45"/>
      <c r="F11" s="45"/>
      <c r="G11" s="45"/>
      <c r="H11" s="45"/>
      <c r="I11" s="45"/>
      <c r="J11" s="20" t="s">
        <v>53</v>
      </c>
      <c r="K11" s="224">
        <f>'MEMÓRIA CÁLCULO'!D9</f>
        <v>48.280640000000005</v>
      </c>
      <c r="L11" s="225">
        <v>98.73</v>
      </c>
      <c r="M11" s="225">
        <f t="shared" ref="M11:M21" si="1">ROUND(P11,2)</f>
        <v>0</v>
      </c>
      <c r="N11" s="226">
        <f t="shared" si="0"/>
        <v>0</v>
      </c>
      <c r="O11" s="181">
        <v>1.2963</v>
      </c>
      <c r="P11" s="237"/>
      <c r="Q11" s="186"/>
      <c r="T11" s="185"/>
    </row>
    <row r="12" spans="1:20" ht="38.25" x14ac:dyDescent="0.2">
      <c r="A12" s="20" t="s">
        <v>26</v>
      </c>
      <c r="B12" s="180" t="s">
        <v>214</v>
      </c>
      <c r="C12" s="227" t="s">
        <v>213</v>
      </c>
      <c r="D12" s="45"/>
      <c r="E12" s="45"/>
      <c r="F12" s="45"/>
      <c r="G12" s="45"/>
      <c r="H12" s="45"/>
      <c r="I12" s="45"/>
      <c r="J12" s="20" t="s">
        <v>206</v>
      </c>
      <c r="K12" s="224">
        <f>'MEMÓRIA CÁLCULO'!D10</f>
        <v>32.332320000000003</v>
      </c>
      <c r="L12" s="225">
        <v>1120.1199999999999</v>
      </c>
      <c r="M12" s="225">
        <f t="shared" si="1"/>
        <v>0</v>
      </c>
      <c r="N12" s="226">
        <f t="shared" si="0"/>
        <v>0</v>
      </c>
      <c r="O12" s="181">
        <v>1.2963</v>
      </c>
      <c r="P12" s="237"/>
      <c r="Q12" s="186"/>
      <c r="T12" s="185"/>
    </row>
    <row r="13" spans="1:20" ht="25.5" x14ac:dyDescent="0.2">
      <c r="A13" s="20" t="s">
        <v>27</v>
      </c>
      <c r="B13" s="180" t="s">
        <v>218</v>
      </c>
      <c r="C13" s="228" t="s">
        <v>217</v>
      </c>
      <c r="D13" s="45"/>
      <c r="E13" s="45"/>
      <c r="F13" s="45"/>
      <c r="G13" s="45"/>
      <c r="H13" s="45"/>
      <c r="I13" s="45"/>
      <c r="J13" s="20" t="s">
        <v>67</v>
      </c>
      <c r="K13" s="224">
        <f>'MEMÓRIA CÁLCULO'!D11</f>
        <v>756.71</v>
      </c>
      <c r="L13" s="225">
        <v>11.14</v>
      </c>
      <c r="M13" s="225">
        <f t="shared" si="1"/>
        <v>0</v>
      </c>
      <c r="N13" s="226">
        <f t="shared" si="0"/>
        <v>0</v>
      </c>
      <c r="O13" s="181">
        <v>1.2963</v>
      </c>
      <c r="P13" s="237"/>
      <c r="Q13" s="186"/>
      <c r="T13" s="185"/>
    </row>
    <row r="14" spans="1:20" ht="25.5" x14ac:dyDescent="0.2">
      <c r="A14" s="20" t="s">
        <v>28</v>
      </c>
      <c r="B14" s="180" t="s">
        <v>86</v>
      </c>
      <c r="C14" s="68" t="s">
        <v>183</v>
      </c>
      <c r="D14" s="45"/>
      <c r="E14" s="45"/>
      <c r="F14" s="45"/>
      <c r="G14" s="45"/>
      <c r="H14" s="45"/>
      <c r="I14" s="45"/>
      <c r="J14" s="20" t="s">
        <v>203</v>
      </c>
      <c r="K14" s="224">
        <f>'MEMÓRIA CÁLCULO'!D12</f>
        <v>81.920000000000016</v>
      </c>
      <c r="L14" s="225">
        <v>59.84</v>
      </c>
      <c r="M14" s="225">
        <f t="shared" si="1"/>
        <v>0</v>
      </c>
      <c r="N14" s="226">
        <f t="shared" si="0"/>
        <v>0</v>
      </c>
      <c r="O14" s="181">
        <v>1.2963</v>
      </c>
      <c r="P14" s="237"/>
      <c r="Q14" s="186"/>
      <c r="T14" s="185"/>
    </row>
    <row r="15" spans="1:20" ht="38.25" x14ac:dyDescent="0.2">
      <c r="A15" s="20" t="s">
        <v>59</v>
      </c>
      <c r="B15" s="180" t="s">
        <v>202</v>
      </c>
      <c r="C15" s="227" t="s">
        <v>201</v>
      </c>
      <c r="D15" s="45"/>
      <c r="E15" s="45"/>
      <c r="F15" s="45"/>
      <c r="G15" s="45"/>
      <c r="H15" s="45"/>
      <c r="I15" s="45"/>
      <c r="J15" s="20" t="s">
        <v>203</v>
      </c>
      <c r="K15" s="224">
        <f>'MEMÓRIA CÁLCULO'!D13</f>
        <v>358.4</v>
      </c>
      <c r="L15" s="225">
        <v>81.61</v>
      </c>
      <c r="M15" s="225">
        <f t="shared" si="1"/>
        <v>0</v>
      </c>
      <c r="N15" s="226">
        <f t="shared" si="0"/>
        <v>0</v>
      </c>
      <c r="O15" s="181">
        <v>1.2963</v>
      </c>
      <c r="P15" s="237"/>
      <c r="Q15" s="186"/>
      <c r="T15" s="184"/>
    </row>
    <row r="16" spans="1:20" ht="25.5" x14ac:dyDescent="0.2">
      <c r="A16" s="20" t="s">
        <v>60</v>
      </c>
      <c r="B16" s="180" t="s">
        <v>205</v>
      </c>
      <c r="C16" s="227" t="s">
        <v>204</v>
      </c>
      <c r="D16" s="45"/>
      <c r="E16" s="45"/>
      <c r="F16" s="45"/>
      <c r="G16" s="45"/>
      <c r="H16" s="45"/>
      <c r="I16" s="45"/>
      <c r="J16" s="20" t="s">
        <v>206</v>
      </c>
      <c r="K16" s="224">
        <f>'MEMÓRIA CÁLCULO'!D14</f>
        <v>8.1920000000000002</v>
      </c>
      <c r="L16" s="225">
        <v>223.66</v>
      </c>
      <c r="M16" s="225">
        <f t="shared" si="1"/>
        <v>0</v>
      </c>
      <c r="N16" s="226">
        <f t="shared" si="0"/>
        <v>0</v>
      </c>
      <c r="O16" s="181">
        <v>1.2963</v>
      </c>
      <c r="P16" s="237"/>
      <c r="Q16" s="186"/>
      <c r="T16" s="184"/>
    </row>
    <row r="17" spans="1:20" ht="38.25" x14ac:dyDescent="0.2">
      <c r="A17" s="20" t="s">
        <v>61</v>
      </c>
      <c r="B17" s="180" t="s">
        <v>208</v>
      </c>
      <c r="C17" s="227" t="s">
        <v>207</v>
      </c>
      <c r="D17" s="45"/>
      <c r="E17" s="45"/>
      <c r="F17" s="45"/>
      <c r="G17" s="45"/>
      <c r="H17" s="45"/>
      <c r="I17" s="45"/>
      <c r="J17" s="20" t="s">
        <v>43</v>
      </c>
      <c r="K17" s="224">
        <f>'MEMÓRIA CÁLCULO'!D15</f>
        <v>2304</v>
      </c>
      <c r="L17" s="225">
        <v>25.24</v>
      </c>
      <c r="M17" s="225">
        <f t="shared" si="1"/>
        <v>0</v>
      </c>
      <c r="N17" s="226">
        <f t="shared" si="0"/>
        <v>0</v>
      </c>
      <c r="O17" s="181">
        <v>1.2963</v>
      </c>
      <c r="P17" s="237"/>
      <c r="Q17" s="186"/>
      <c r="T17" s="184"/>
    </row>
    <row r="18" spans="1:20" ht="38.25" x14ac:dyDescent="0.2">
      <c r="A18" s="20" t="s">
        <v>62</v>
      </c>
      <c r="B18" s="180" t="s">
        <v>212</v>
      </c>
      <c r="C18" s="227" t="s">
        <v>211</v>
      </c>
      <c r="D18" s="45"/>
      <c r="E18" s="45"/>
      <c r="F18" s="45"/>
      <c r="G18" s="45"/>
      <c r="H18" s="45"/>
      <c r="I18" s="45"/>
      <c r="J18" s="20" t="s">
        <v>43</v>
      </c>
      <c r="K18" s="224">
        <f>'MEMÓRIA CÁLCULO'!D16</f>
        <v>1536</v>
      </c>
      <c r="L18" s="225">
        <v>40.79</v>
      </c>
      <c r="M18" s="225">
        <f t="shared" si="1"/>
        <v>0</v>
      </c>
      <c r="N18" s="226">
        <f t="shared" si="0"/>
        <v>0</v>
      </c>
      <c r="O18" s="181">
        <v>1.2963</v>
      </c>
      <c r="P18" s="237"/>
      <c r="Q18" s="186"/>
      <c r="T18" s="184"/>
    </row>
    <row r="19" spans="1:20" ht="25.5" x14ac:dyDescent="0.2">
      <c r="A19" s="20" t="s">
        <v>198</v>
      </c>
      <c r="B19" s="180" t="s">
        <v>210</v>
      </c>
      <c r="C19" s="229" t="s">
        <v>209</v>
      </c>
      <c r="D19" s="45"/>
      <c r="E19" s="45"/>
      <c r="F19" s="45"/>
      <c r="G19" s="45"/>
      <c r="H19" s="45"/>
      <c r="I19" s="45"/>
      <c r="J19" s="20" t="s">
        <v>43</v>
      </c>
      <c r="K19" s="224">
        <f>'MEMÓRIA CÁLCULO'!D17</f>
        <v>96</v>
      </c>
      <c r="L19" s="225">
        <v>37.51</v>
      </c>
      <c r="M19" s="225">
        <f t="shared" si="1"/>
        <v>0</v>
      </c>
      <c r="N19" s="226">
        <f t="shared" si="0"/>
        <v>0</v>
      </c>
      <c r="O19" s="181">
        <v>1.2963</v>
      </c>
      <c r="P19" s="237"/>
      <c r="Q19" s="186"/>
      <c r="T19" s="184"/>
    </row>
    <row r="20" spans="1:20" ht="25.5" x14ac:dyDescent="0.2">
      <c r="A20" s="20" t="s">
        <v>215</v>
      </c>
      <c r="B20" s="180" t="s">
        <v>88</v>
      </c>
      <c r="C20" s="230" t="s">
        <v>87</v>
      </c>
      <c r="D20" s="45"/>
      <c r="E20" s="45"/>
      <c r="F20" s="45"/>
      <c r="G20" s="45"/>
      <c r="H20" s="45"/>
      <c r="I20" s="45"/>
      <c r="J20" s="20" t="s">
        <v>53</v>
      </c>
      <c r="K20" s="224">
        <f>'MEMÓRIA CÁLCULO'!D18</f>
        <v>92.68275200000005</v>
      </c>
      <c r="L20" s="225">
        <v>30.22</v>
      </c>
      <c r="M20" s="225">
        <f t="shared" si="1"/>
        <v>0</v>
      </c>
      <c r="N20" s="226">
        <f t="shared" si="0"/>
        <v>0</v>
      </c>
      <c r="O20" s="181">
        <v>1.2963</v>
      </c>
      <c r="P20" s="237"/>
      <c r="Q20" s="186"/>
      <c r="T20" s="184"/>
    </row>
    <row r="21" spans="1:20" ht="25.5" x14ac:dyDescent="0.2">
      <c r="A21" s="20" t="s">
        <v>216</v>
      </c>
      <c r="B21" s="180" t="s">
        <v>44</v>
      </c>
      <c r="C21" s="68" t="s">
        <v>188</v>
      </c>
      <c r="D21" s="45"/>
      <c r="E21" s="45"/>
      <c r="F21" s="45"/>
      <c r="G21" s="45"/>
      <c r="H21" s="45"/>
      <c r="I21" s="45"/>
      <c r="J21" s="20" t="s">
        <v>52</v>
      </c>
      <c r="K21" s="224">
        <f>'MEMÓRIA CÁLCULO'!D19</f>
        <v>128</v>
      </c>
      <c r="L21" s="225">
        <f>'MERCADO BIODIGESTORES'!F9</f>
        <v>2275.585</v>
      </c>
      <c r="M21" s="225">
        <f t="shared" si="1"/>
        <v>0</v>
      </c>
      <c r="N21" s="226">
        <f>ROUND(M21*K21,2)</f>
        <v>0</v>
      </c>
      <c r="O21" s="181">
        <v>1.2013</v>
      </c>
      <c r="P21" s="237"/>
      <c r="Q21" s="186"/>
      <c r="T21" s="184"/>
    </row>
    <row r="22" spans="1:20" x14ac:dyDescent="0.2">
      <c r="A22" s="20"/>
      <c r="B22" s="20"/>
      <c r="C22" s="53" t="s">
        <v>41</v>
      </c>
      <c r="D22" s="45"/>
      <c r="E22" s="45"/>
      <c r="F22" s="45"/>
      <c r="G22" s="45"/>
      <c r="H22" s="45"/>
      <c r="I22" s="45"/>
      <c r="J22" s="20"/>
      <c r="K22" s="231"/>
      <c r="L22" s="217"/>
      <c r="M22" s="232"/>
      <c r="N22" s="233">
        <f>SUM(N10:N21)</f>
        <v>0</v>
      </c>
    </row>
    <row r="23" spans="1:20" ht="12.75" x14ac:dyDescent="0.2">
      <c r="A23" s="261"/>
      <c r="B23" s="261"/>
      <c r="C23" s="261"/>
      <c r="D23" s="188"/>
      <c r="E23" s="188"/>
      <c r="F23" s="188"/>
      <c r="G23" s="188"/>
      <c r="H23" s="188"/>
      <c r="I23" s="188"/>
      <c r="J23" s="189"/>
      <c r="K23" s="190"/>
      <c r="L23" s="191"/>
      <c r="M23" s="192"/>
      <c r="N23" s="193"/>
    </row>
    <row r="24" spans="1:20" ht="12.75" x14ac:dyDescent="0.2">
      <c r="A24" s="261" t="s">
        <v>237</v>
      </c>
      <c r="B24" s="261"/>
      <c r="C24" s="261"/>
      <c r="D24" s="188"/>
      <c r="E24" s="188"/>
      <c r="F24" s="188"/>
      <c r="G24" s="188"/>
      <c r="H24" s="188"/>
      <c r="I24" s="188"/>
      <c r="J24" s="189"/>
      <c r="K24" s="190"/>
      <c r="L24" s="191"/>
      <c r="M24" s="192"/>
      <c r="N24" s="193"/>
    </row>
    <row r="25" spans="1:20" ht="12.75" x14ac:dyDescent="0.2">
      <c r="A25" s="187"/>
      <c r="B25" s="187"/>
      <c r="C25" s="187"/>
      <c r="D25" s="188"/>
      <c r="E25" s="188"/>
      <c r="F25" s="188"/>
      <c r="G25" s="188"/>
      <c r="H25" s="188"/>
      <c r="I25" s="188"/>
      <c r="J25" s="189"/>
      <c r="K25" s="190"/>
      <c r="L25" s="191"/>
      <c r="M25" s="192"/>
      <c r="N25" s="193"/>
    </row>
    <row r="26" spans="1:20" ht="12.75" x14ac:dyDescent="0.2">
      <c r="A26" s="187"/>
      <c r="B26" s="187"/>
      <c r="C26" s="187"/>
      <c r="D26" s="188"/>
      <c r="E26" s="188"/>
      <c r="F26" s="188"/>
      <c r="G26" s="188"/>
      <c r="H26" s="188"/>
      <c r="I26" s="188"/>
      <c r="J26" s="189"/>
      <c r="K26" s="190"/>
      <c r="L26" s="191"/>
      <c r="M26" s="192"/>
      <c r="N26" s="193"/>
      <c r="O26" s="186"/>
    </row>
    <row r="27" spans="1:20" ht="12.75" x14ac:dyDescent="0.2">
      <c r="A27" s="187"/>
      <c r="B27" s="187"/>
      <c r="C27" s="194" t="s">
        <v>23</v>
      </c>
      <c r="D27" s="188"/>
      <c r="E27" s="188"/>
      <c r="F27" s="188"/>
      <c r="G27" s="188"/>
      <c r="H27" s="188"/>
      <c r="I27" s="188"/>
      <c r="J27" s="189"/>
      <c r="K27" s="190"/>
      <c r="L27" s="191"/>
      <c r="M27" s="192" t="s">
        <v>24</v>
      </c>
      <c r="N27" s="193"/>
    </row>
    <row r="28" spans="1:20" ht="12.75" x14ac:dyDescent="0.2">
      <c r="A28" s="189"/>
      <c r="B28" s="189"/>
      <c r="C28" s="195" t="s">
        <v>219</v>
      </c>
      <c r="D28" s="188"/>
      <c r="E28" s="188"/>
      <c r="F28" s="188"/>
      <c r="G28" s="188"/>
      <c r="H28" s="188"/>
      <c r="I28" s="188"/>
      <c r="J28" s="189"/>
      <c r="K28" s="190"/>
      <c r="L28" s="260" t="s">
        <v>20</v>
      </c>
      <c r="M28" s="260"/>
      <c r="N28" s="260"/>
    </row>
    <row r="29" spans="1:20" ht="12.75" x14ac:dyDescent="0.2">
      <c r="A29" s="189"/>
      <c r="B29" s="189"/>
      <c r="C29" s="195" t="s">
        <v>220</v>
      </c>
      <c r="D29" s="188"/>
      <c r="E29" s="188"/>
      <c r="F29" s="188"/>
      <c r="G29" s="188"/>
      <c r="H29" s="188"/>
      <c r="I29" s="188"/>
      <c r="J29" s="189"/>
      <c r="K29" s="190"/>
      <c r="L29" s="260" t="s">
        <v>9</v>
      </c>
      <c r="M29" s="260"/>
      <c r="N29" s="260"/>
      <c r="O29" s="186">
        <f>N22/K21</f>
        <v>0</v>
      </c>
    </row>
    <row r="30" spans="1:20" x14ac:dyDescent="0.25">
      <c r="A30" s="196"/>
      <c r="B30" s="196"/>
      <c r="C30" s="197"/>
      <c r="J30" s="196"/>
      <c r="K30" s="198"/>
      <c r="N30" s="201"/>
    </row>
    <row r="31" spans="1:20" x14ac:dyDescent="0.25">
      <c r="A31" s="196"/>
      <c r="B31" s="196"/>
      <c r="C31" s="197"/>
      <c r="J31" s="196"/>
      <c r="K31" s="198"/>
      <c r="N31" s="201"/>
      <c r="O31" s="186"/>
    </row>
    <row r="32" spans="1:20" x14ac:dyDescent="0.25">
      <c r="A32" s="196"/>
      <c r="B32" s="196"/>
      <c r="C32" s="202"/>
      <c r="J32" s="196"/>
      <c r="K32" s="198"/>
      <c r="N32" s="201"/>
    </row>
    <row r="33" spans="1:14" x14ac:dyDescent="0.25">
      <c r="A33" s="196"/>
      <c r="B33" s="196"/>
      <c r="C33" s="202"/>
      <c r="J33" s="196"/>
      <c r="K33" s="182"/>
      <c r="L33" s="203"/>
      <c r="M33" s="204"/>
      <c r="N33" s="205"/>
    </row>
    <row r="34" spans="1:14" x14ac:dyDescent="0.25">
      <c r="A34" s="196"/>
      <c r="B34" s="196"/>
      <c r="C34" s="202"/>
      <c r="J34" s="196"/>
      <c r="K34" s="184"/>
      <c r="L34" s="203"/>
      <c r="M34" s="206"/>
      <c r="N34" s="205"/>
    </row>
    <row r="35" spans="1:14" x14ac:dyDescent="0.25">
      <c r="A35" s="196"/>
      <c r="B35" s="196"/>
      <c r="C35" s="202"/>
      <c r="J35" s="196"/>
      <c r="K35" s="185"/>
      <c r="L35" s="203"/>
      <c r="M35" s="185"/>
      <c r="N35" s="205"/>
    </row>
    <row r="36" spans="1:14" x14ac:dyDescent="0.25">
      <c r="A36" s="196"/>
      <c r="B36" s="196"/>
      <c r="C36" s="202"/>
      <c r="J36" s="196"/>
      <c r="K36" s="185"/>
      <c r="L36" s="203"/>
      <c r="M36" s="185"/>
      <c r="N36" s="205"/>
    </row>
    <row r="37" spans="1:14" x14ac:dyDescent="0.25">
      <c r="A37" s="196"/>
      <c r="B37" s="196"/>
      <c r="C37" s="202"/>
      <c r="J37" s="196"/>
      <c r="K37" s="184"/>
      <c r="L37" s="203"/>
      <c r="M37" s="206"/>
      <c r="N37" s="205"/>
    </row>
    <row r="38" spans="1:14" x14ac:dyDescent="0.25">
      <c r="A38" s="196"/>
      <c r="B38" s="196"/>
      <c r="C38" s="202"/>
      <c r="J38" s="196"/>
      <c r="K38" s="184"/>
      <c r="L38" s="203"/>
      <c r="M38" s="206"/>
      <c r="N38" s="205"/>
    </row>
    <row r="39" spans="1:14" x14ac:dyDescent="0.25">
      <c r="A39" s="196"/>
      <c r="B39" s="196"/>
      <c r="C39" s="197"/>
      <c r="J39" s="196"/>
      <c r="K39" s="184"/>
      <c r="L39" s="203"/>
      <c r="M39" s="206"/>
      <c r="N39" s="205"/>
    </row>
    <row r="40" spans="1:14" x14ac:dyDescent="0.25">
      <c r="A40" s="196"/>
      <c r="B40" s="196"/>
      <c r="C40" s="197"/>
      <c r="J40" s="196"/>
      <c r="K40" s="185"/>
      <c r="L40" s="203"/>
      <c r="M40" s="185"/>
      <c r="N40" s="205"/>
    </row>
    <row r="41" spans="1:14" x14ac:dyDescent="0.25">
      <c r="A41" s="196"/>
      <c r="B41" s="196"/>
      <c r="C41" s="207"/>
      <c r="J41" s="196"/>
      <c r="K41" s="185"/>
      <c r="L41" s="203"/>
      <c r="M41" s="185"/>
      <c r="N41" s="205"/>
    </row>
    <row r="42" spans="1:14" x14ac:dyDescent="0.25">
      <c r="A42" s="196"/>
      <c r="B42" s="196"/>
      <c r="C42" s="202"/>
      <c r="J42" s="196"/>
      <c r="K42" s="185"/>
      <c r="L42" s="203"/>
      <c r="M42" s="185"/>
      <c r="N42" s="205"/>
    </row>
    <row r="43" spans="1:14" x14ac:dyDescent="0.25">
      <c r="A43" s="208"/>
      <c r="B43" s="208"/>
      <c r="C43" s="208"/>
      <c r="J43" s="196"/>
      <c r="K43" s="185"/>
      <c r="L43" s="203"/>
      <c r="M43" s="185"/>
      <c r="N43" s="205"/>
    </row>
    <row r="44" spans="1:14" x14ac:dyDescent="0.25">
      <c r="A44" s="196"/>
      <c r="B44" s="196"/>
      <c r="C44" s="202"/>
      <c r="J44" s="196"/>
      <c r="K44" s="185"/>
      <c r="L44" s="203"/>
      <c r="M44" s="185"/>
      <c r="N44" s="205"/>
    </row>
    <row r="45" spans="1:14" x14ac:dyDescent="0.25">
      <c r="A45" s="196"/>
      <c r="B45" s="196"/>
      <c r="C45" s="202"/>
      <c r="J45" s="196"/>
      <c r="K45" s="185"/>
      <c r="L45" s="203"/>
      <c r="M45" s="185"/>
      <c r="N45" s="205"/>
    </row>
    <row r="46" spans="1:14" x14ac:dyDescent="0.25">
      <c r="A46" s="196"/>
      <c r="B46" s="196"/>
      <c r="C46" s="202"/>
      <c r="J46" s="196"/>
      <c r="K46" s="185"/>
      <c r="L46" s="203"/>
      <c r="M46" s="185"/>
      <c r="N46" s="205"/>
    </row>
    <row r="47" spans="1:14" x14ac:dyDescent="0.25">
      <c r="A47" s="196"/>
      <c r="B47" s="196"/>
      <c r="C47" s="202"/>
      <c r="J47" s="196"/>
      <c r="K47" s="184"/>
      <c r="L47" s="203"/>
      <c r="M47" s="206"/>
      <c r="N47" s="205"/>
    </row>
    <row r="48" spans="1:14" x14ac:dyDescent="0.25">
      <c r="A48" s="196"/>
      <c r="B48" s="196"/>
      <c r="C48" s="197"/>
      <c r="J48" s="196"/>
      <c r="K48" s="184"/>
      <c r="L48" s="203"/>
      <c r="M48" s="206"/>
      <c r="N48" s="205"/>
    </row>
    <row r="49" spans="1:14" x14ac:dyDescent="0.25">
      <c r="A49" s="196"/>
      <c r="B49" s="196"/>
      <c r="C49" s="197"/>
      <c r="J49" s="196"/>
      <c r="K49" s="185"/>
      <c r="L49" s="203"/>
      <c r="M49" s="185"/>
      <c r="N49" s="205"/>
    </row>
    <row r="50" spans="1:14" x14ac:dyDescent="0.25">
      <c r="A50" s="196"/>
      <c r="B50" s="196"/>
      <c r="C50" s="207"/>
      <c r="J50" s="196"/>
      <c r="K50" s="185"/>
      <c r="L50" s="203"/>
      <c r="M50" s="185"/>
      <c r="N50" s="205"/>
    </row>
    <row r="51" spans="1:14" x14ac:dyDescent="0.25">
      <c r="A51" s="196"/>
      <c r="B51" s="196"/>
      <c r="C51" s="202"/>
      <c r="J51" s="196"/>
      <c r="K51" s="185"/>
      <c r="L51" s="203"/>
      <c r="M51" s="185"/>
      <c r="N51" s="205"/>
    </row>
    <row r="52" spans="1:14" x14ac:dyDescent="0.25">
      <c r="A52" s="208"/>
      <c r="B52" s="208"/>
      <c r="C52" s="208"/>
      <c r="J52" s="196"/>
      <c r="K52" s="184"/>
      <c r="L52" s="203"/>
      <c r="M52" s="206"/>
      <c r="N52" s="205"/>
    </row>
    <row r="53" spans="1:14" x14ac:dyDescent="0.25">
      <c r="A53" s="196"/>
      <c r="B53" s="196"/>
      <c r="C53" s="202"/>
      <c r="J53" s="196"/>
      <c r="K53" s="184"/>
      <c r="L53" s="203"/>
      <c r="M53" s="206"/>
      <c r="N53" s="205"/>
    </row>
    <row r="54" spans="1:14" x14ac:dyDescent="0.25">
      <c r="A54" s="196"/>
      <c r="B54" s="196"/>
      <c r="C54" s="202"/>
      <c r="J54" s="196"/>
      <c r="K54" s="185"/>
      <c r="L54" s="203"/>
      <c r="M54" s="185"/>
      <c r="N54" s="205"/>
    </row>
    <row r="55" spans="1:14" x14ac:dyDescent="0.25">
      <c r="A55" s="196"/>
      <c r="B55" s="196"/>
      <c r="C55" s="197"/>
      <c r="J55" s="196"/>
      <c r="K55" s="198"/>
      <c r="N55" s="201"/>
    </row>
    <row r="56" spans="1:14" x14ac:dyDescent="0.25">
      <c r="A56" s="196"/>
      <c r="B56" s="196"/>
      <c r="C56" s="197"/>
      <c r="J56" s="196"/>
      <c r="K56" s="198"/>
      <c r="N56" s="201"/>
    </row>
    <row r="57" spans="1:14" x14ac:dyDescent="0.25">
      <c r="A57" s="196"/>
      <c r="B57" s="196"/>
      <c r="C57" s="197"/>
      <c r="J57" s="196"/>
      <c r="K57" s="198"/>
      <c r="N57" s="201"/>
    </row>
    <row r="58" spans="1:14" x14ac:dyDescent="0.25">
      <c r="A58" s="196"/>
      <c r="B58" s="196"/>
      <c r="C58" s="197"/>
      <c r="J58" s="196"/>
      <c r="K58" s="198"/>
      <c r="N58" s="201"/>
    </row>
    <row r="59" spans="1:14" x14ac:dyDescent="0.25">
      <c r="A59" s="196"/>
      <c r="B59" s="196"/>
      <c r="C59" s="207"/>
      <c r="J59" s="196"/>
      <c r="K59" s="198"/>
      <c r="N59" s="201"/>
    </row>
    <row r="60" spans="1:14" x14ac:dyDescent="0.25">
      <c r="A60" s="196"/>
      <c r="B60" s="196"/>
      <c r="C60" s="202"/>
      <c r="J60" s="196"/>
      <c r="K60" s="198"/>
      <c r="N60" s="201"/>
    </row>
    <row r="61" spans="1:14" x14ac:dyDescent="0.25">
      <c r="A61" s="208"/>
      <c r="B61" s="208"/>
      <c r="C61" s="208"/>
      <c r="J61" s="196"/>
      <c r="K61" s="198"/>
      <c r="N61" s="201"/>
    </row>
    <row r="62" spans="1:14" x14ac:dyDescent="0.25">
      <c r="A62" s="196"/>
      <c r="B62" s="196"/>
      <c r="C62" s="202"/>
      <c r="J62" s="196"/>
      <c r="K62" s="198"/>
      <c r="N62" s="201"/>
    </row>
    <row r="63" spans="1:14" x14ac:dyDescent="0.25">
      <c r="A63" s="196"/>
      <c r="B63" s="196"/>
      <c r="C63" s="207"/>
      <c r="J63" s="196"/>
      <c r="K63" s="198"/>
      <c r="N63" s="201"/>
    </row>
    <row r="64" spans="1:14" x14ac:dyDescent="0.25">
      <c r="A64" s="196"/>
      <c r="B64" s="196"/>
      <c r="C64" s="202"/>
      <c r="J64" s="196"/>
      <c r="K64" s="198"/>
      <c r="N64" s="201"/>
    </row>
    <row r="65" spans="1:14" x14ac:dyDescent="0.25">
      <c r="A65" s="208"/>
      <c r="B65" s="208"/>
      <c r="C65" s="209"/>
      <c r="J65" s="196"/>
      <c r="K65" s="198"/>
      <c r="N65" s="201"/>
    </row>
    <row r="66" spans="1:14" x14ac:dyDescent="0.25">
      <c r="J66" s="210"/>
      <c r="K66" s="211"/>
    </row>
  </sheetData>
  <sheetProtection algorithmName="SHA-512" hashValue="OKZO9J5A3FgU/NqNzvm8hBynxFhD0JiL9wuWqb0bMs9+Vzde00Rqt4aorqmS2FWEnUqdusdSkJ6LFC8P1CogGQ==" saltValue="Ut2FrCKjTphUQUMInyDU+w==" spinCount="100000" sheet="1" objects="1" scenarios="1" formatCells="0" formatColumns="0" formatRows="0" insertColumns="0" insertRows="0" insertHyperlinks="0" deleteColumns="0" deleteRows="0"/>
  <mergeCells count="17">
    <mergeCell ref="A1:N2"/>
    <mergeCell ref="A3:N3"/>
    <mergeCell ref="L7:N7"/>
    <mergeCell ref="L4:N4"/>
    <mergeCell ref="A7:A8"/>
    <mergeCell ref="B7:B8"/>
    <mergeCell ref="B4:K4"/>
    <mergeCell ref="B5:K5"/>
    <mergeCell ref="A6:N6"/>
    <mergeCell ref="L5:M5"/>
    <mergeCell ref="L29:N29"/>
    <mergeCell ref="A23:C23"/>
    <mergeCell ref="L28:N28"/>
    <mergeCell ref="C7:I8"/>
    <mergeCell ref="J7:J8"/>
    <mergeCell ref="K7:K8"/>
    <mergeCell ref="A24:C24"/>
  </mergeCells>
  <phoneticPr fontId="0" type="noConversion"/>
  <printOptions horizontalCentered="1"/>
  <pageMargins left="0.23622047244094491" right="0.23622047244094491" top="0.74803149606299213" bottom="0.74803149606299213" header="0.31496062992125984" footer="0.31496062992125984"/>
  <pageSetup paperSize="9" scale="62" orientation="portrait" horizontalDpi="4294967295" verticalDpi="300" r:id="rId1"/>
  <headerFooter alignWithMargins="0">
    <oddHeader>Página &amp;P de &amp;N</oddHeader>
  </headerFooter>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pageSetUpPr fitToPage="1"/>
  </sheetPr>
  <dimension ref="A1:Q152"/>
  <sheetViews>
    <sheetView view="pageBreakPreview" topLeftCell="A11" zoomScaleNormal="100" zoomScaleSheetLayoutView="100" workbookViewId="0">
      <selection activeCell="E10" sqref="E10"/>
    </sheetView>
  </sheetViews>
  <sheetFormatPr defaultColWidth="9.140625" defaultRowHeight="14.25" x14ac:dyDescent="0.2"/>
  <cols>
    <col min="1" max="1" width="9.140625" style="1"/>
    <col min="2" max="2" width="62.7109375" style="1" customWidth="1"/>
    <col min="3" max="3" width="9.140625" style="18"/>
    <col min="4" max="4" width="8.7109375" style="41" bestFit="1" customWidth="1"/>
    <col min="5" max="5" width="62.140625" style="2" customWidth="1"/>
    <col min="6" max="6" width="9.140625" style="1"/>
    <col min="7" max="7" width="8.85546875" style="1" customWidth="1"/>
    <col min="8" max="16384" width="9.140625" style="1"/>
  </cols>
  <sheetData>
    <row r="1" spans="1:17" ht="35.25" customHeight="1" x14ac:dyDescent="0.2">
      <c r="A1" s="277" t="s">
        <v>18</v>
      </c>
      <c r="B1" s="278"/>
      <c r="C1" s="278"/>
      <c r="D1" s="278"/>
      <c r="E1" s="279"/>
      <c r="Q1" s="1">
        <v>29</v>
      </c>
    </row>
    <row r="2" spans="1:17" ht="27.75" customHeight="1" x14ac:dyDescent="0.2">
      <c r="A2" s="244" t="s">
        <v>10</v>
      </c>
      <c r="B2" s="245"/>
      <c r="C2" s="245"/>
      <c r="D2" s="245"/>
      <c r="E2" s="246"/>
      <c r="Q2" s="1">
        <v>56.5</v>
      </c>
    </row>
    <row r="3" spans="1:17" ht="15" customHeight="1" x14ac:dyDescent="0.2">
      <c r="A3" s="19" t="s">
        <v>11</v>
      </c>
      <c r="B3" s="281" t="str">
        <f>PLANILHA!B4</f>
        <v>INSTALAÇÃO DE 128 UNIDADES DE BIODIGESTORES EM ALTO POMBAL, ALTO OURO E SUMIDOURO</v>
      </c>
      <c r="C3" s="281"/>
      <c r="D3" s="281"/>
      <c r="E3" s="282"/>
      <c r="Q3" s="1">
        <v>54</v>
      </c>
    </row>
    <row r="4" spans="1:17" ht="15" customHeight="1" x14ac:dyDescent="0.2">
      <c r="A4" s="19" t="s">
        <v>12</v>
      </c>
      <c r="B4" s="281" t="str">
        <f>PLANILHA!B5</f>
        <v>VARGEM ALTA - ES.</v>
      </c>
      <c r="C4" s="281"/>
      <c r="D4" s="281"/>
      <c r="E4" s="282"/>
      <c r="Q4" s="1">
        <v>11</v>
      </c>
    </row>
    <row r="5" spans="1:17" ht="15" customHeight="1" x14ac:dyDescent="0.2">
      <c r="A5" s="283" t="s">
        <v>14</v>
      </c>
      <c r="B5" s="284"/>
      <c r="C5" s="284"/>
      <c r="D5" s="284"/>
      <c r="E5" s="285"/>
      <c r="Q5" s="1">
        <v>8</v>
      </c>
    </row>
    <row r="6" spans="1:17" ht="12.75" x14ac:dyDescent="0.2">
      <c r="A6" s="27" t="s">
        <v>2</v>
      </c>
      <c r="B6" s="27" t="s">
        <v>3</v>
      </c>
      <c r="C6" s="28" t="s">
        <v>4</v>
      </c>
      <c r="D6" s="28" t="s">
        <v>5</v>
      </c>
      <c r="E6" s="29" t="s">
        <v>15</v>
      </c>
      <c r="G6" s="1">
        <v>128</v>
      </c>
      <c r="Q6" s="1">
        <v>8</v>
      </c>
    </row>
    <row r="7" spans="1:17" ht="12.75" x14ac:dyDescent="0.2">
      <c r="A7" s="44">
        <v>1</v>
      </c>
      <c r="B7" s="60" t="str">
        <f>PLANILHA!C9</f>
        <v>SERVIÇOS PARA INSTALAÇÃO DE BIODIGESTORES</v>
      </c>
      <c r="C7" s="20"/>
      <c r="D7" s="34"/>
      <c r="E7" s="31"/>
      <c r="Q7" s="1">
        <v>22</v>
      </c>
    </row>
    <row r="8" spans="1:17" ht="48" x14ac:dyDescent="0.2">
      <c r="A8" s="20" t="s">
        <v>7</v>
      </c>
      <c r="B8" s="32" t="str">
        <f>PLANILHA!C10</f>
        <v>ESCAVAÇÃO MECANIZADA DE VALA COM PROF. ATÉ 1,5 M (MÉDIA MONTANTE E JUSANTE/UMA COMPOSIÇÃO POR TRECHO), ESCAVADEIRA (0,8 M3), LARG. DE 1,5 M A 2,5 M, EM SOLO DE 1A CATEGORIA, EM LOCAIS COM ALTO NÍVEL DE INTERFERÊNCIA. AF_09/2024</v>
      </c>
      <c r="C8" s="20" t="s">
        <v>206</v>
      </c>
      <c r="D8" s="48">
        <f>G8</f>
        <v>395.90124800000001</v>
      </c>
      <c r="E8" s="38" t="s">
        <v>249</v>
      </c>
      <c r="F8" s="17">
        <f>3.14*(0.775^2)*1.64</f>
        <v>3.0929785000000001</v>
      </c>
      <c r="G8" s="1">
        <f>F8*G6</f>
        <v>395.90124800000001</v>
      </c>
      <c r="Q8" s="1">
        <v>10</v>
      </c>
    </row>
    <row r="9" spans="1:17" ht="24" x14ac:dyDescent="0.2">
      <c r="A9" s="20" t="s">
        <v>8</v>
      </c>
      <c r="B9" s="32" t="str">
        <f>PLANILHA!C11</f>
        <v>ESCAVAÇÃO MANUAL DE VALA COM PROFUNDIDADE MENOR OU IGUAL A 1,30 M. AF_02/2021</v>
      </c>
      <c r="C9" s="20" t="s">
        <v>206</v>
      </c>
      <c r="D9" s="48">
        <f>G9</f>
        <v>48.280640000000005</v>
      </c>
      <c r="E9" s="38" t="s">
        <v>250</v>
      </c>
      <c r="F9" s="17">
        <f>3.14*0.775^2*0.2</f>
        <v>0.37719250000000004</v>
      </c>
      <c r="G9" s="17">
        <f>F9*G6</f>
        <v>48.280640000000005</v>
      </c>
    </row>
    <row r="10" spans="1:17" ht="36" x14ac:dyDescent="0.2">
      <c r="A10" s="20" t="s">
        <v>26</v>
      </c>
      <c r="B10" s="32" t="str">
        <f>PLANILHA!C12</f>
        <v>CONCRETAGEM DE VIGAS E LAJES, FCK=25 MPA, PARA QUALQUER TIPO DE LAJE COM BALDES EM EDIFICAÇÃO TÉRREA - LANÇAMENTO, ADENSAMENTO E ACABAMENTO. AF_02/2022</v>
      </c>
      <c r="C10" s="20" t="s">
        <v>206</v>
      </c>
      <c r="D10" s="48">
        <f>F10+G10</f>
        <v>32.332320000000003</v>
      </c>
      <c r="E10" s="38" t="s">
        <v>228</v>
      </c>
      <c r="F10" s="17">
        <f>(3.14*0.775^2)*0.1*G6</f>
        <v>24.140320000000003</v>
      </c>
      <c r="G10" s="1">
        <f>0.8*0.8*0.1*G6</f>
        <v>8.1920000000000019</v>
      </c>
    </row>
    <row r="11" spans="1:17" s="178" customFormat="1" ht="60" x14ac:dyDescent="0.2">
      <c r="A11" s="20" t="s">
        <v>27</v>
      </c>
      <c r="B11" s="32" t="str">
        <f>PLANILHA!C13</f>
        <v>CORTE E DOBRA DE AÇO CA-25, DIÂMETRO DE 6,3 MM. AF_06/2022</v>
      </c>
      <c r="C11" s="20" t="s">
        <v>67</v>
      </c>
      <c r="D11" s="48">
        <f>478.24+278.47</f>
        <v>756.71</v>
      </c>
      <c r="E11" s="179" t="s">
        <v>229</v>
      </c>
      <c r="F11" s="177"/>
    </row>
    <row r="12" spans="1:17" ht="24" x14ac:dyDescent="0.2">
      <c r="A12" s="20" t="s">
        <v>28</v>
      </c>
      <c r="B12" s="32" t="str">
        <f>PLANILHA!C14</f>
        <v>FABRICAÇÃO DE FÔRMA PARA LAJES, EM CHAPA DE MADEIRA COMPENSADA RESINADA, E = 17 MM. AF_09/2020</v>
      </c>
      <c r="C12" s="20" t="s">
        <v>54</v>
      </c>
      <c r="D12" s="48">
        <f>F12</f>
        <v>81.920000000000016</v>
      </c>
      <c r="E12" s="38" t="s">
        <v>230</v>
      </c>
      <c r="F12" s="17">
        <f>0.8*0.8*G6</f>
        <v>81.920000000000016</v>
      </c>
      <c r="Q12" s="1">
        <v>23</v>
      </c>
    </row>
    <row r="13" spans="1:17" ht="36" x14ac:dyDescent="0.2">
      <c r="A13" s="20" t="s">
        <v>59</v>
      </c>
      <c r="B13" s="32" t="str">
        <f>PLANILHA!C15</f>
        <v>ALVENARIA DE VEDAÇÃO DE BLOCOS CERÂMICOS FURADOS NA HORIZONTAL DE 19X19X39 CM (ESPESSURA 19 CM) E ARGAMASSA DE ASSENTAMENTO COM PREPARO EM BETONEIRA. AF_12/2021</v>
      </c>
      <c r="C13" s="20" t="s">
        <v>54</v>
      </c>
      <c r="D13" s="48">
        <f>2.8*G6</f>
        <v>358.4</v>
      </c>
      <c r="E13" s="38" t="s">
        <v>231</v>
      </c>
    </row>
    <row r="14" spans="1:17" ht="24" x14ac:dyDescent="0.2">
      <c r="A14" s="20" t="s">
        <v>60</v>
      </c>
      <c r="B14" s="32" t="str">
        <f>PLANILHA!C16</f>
        <v>LASTRO COM MATERIAL GRANULAR (PEDRA BRITADA N.3), APLICADO EM PISOS OU LAJES SOBRE SOLO, ESPESSURA DE *10 CM*. AF_01/2024</v>
      </c>
      <c r="C14" s="20" t="s">
        <v>206</v>
      </c>
      <c r="D14" s="48">
        <f>0.064*G6</f>
        <v>8.1920000000000002</v>
      </c>
      <c r="E14" s="38" t="s">
        <v>232</v>
      </c>
    </row>
    <row r="15" spans="1:17" ht="36" x14ac:dyDescent="0.2">
      <c r="A15" s="20" t="s">
        <v>61</v>
      </c>
      <c r="B15" s="32" t="str">
        <f>PLANILHA!C17</f>
        <v>TUBO DE PVC BRANCO PARA REDE COLETORA DE ESGOTO CONDOMINIAL DE PAREDE MACIÇA, DN 100 MM, JUNTA ELÁSTICA - FORNECIMENTO E ASSENTAMENTO. AF_01/2021</v>
      </c>
      <c r="C15" s="20" t="s">
        <v>43</v>
      </c>
      <c r="D15" s="48">
        <f>18*G6</f>
        <v>2304</v>
      </c>
      <c r="E15" s="38" t="s">
        <v>233</v>
      </c>
    </row>
    <row r="16" spans="1:17" ht="36" x14ac:dyDescent="0.2">
      <c r="A16" s="20" t="s">
        <v>62</v>
      </c>
      <c r="B16" s="32" t="str">
        <f>PLANILHA!C18</f>
        <v>TUBO PVC, SERIE NORMAL, ESGOTO PREDIAL, DN 75 MM, FORNECIDO E INSTALADO EM RAMAL DE DESCARGA OU RAMAL DE ESGOTO SANITÁRIO. AF_08/2022</v>
      </c>
      <c r="C16" s="20" t="s">
        <v>43</v>
      </c>
      <c r="D16" s="48">
        <f>12*G6</f>
        <v>1536</v>
      </c>
      <c r="E16" s="38" t="s">
        <v>234</v>
      </c>
    </row>
    <row r="17" spans="1:11" ht="24" x14ac:dyDescent="0.2">
      <c r="A17" s="20" t="s">
        <v>198</v>
      </c>
      <c r="B17" s="32" t="str">
        <f>PLANILHA!C19</f>
        <v>TUBO, PVC, SOLDÁVEL, DE 60MM, INSTALADO EM PRUMADA DE ÁGUA - FORNECIMENTO E INSTALAÇÃO. AF_06/2022</v>
      </c>
      <c r="C17" s="20" t="s">
        <v>43</v>
      </c>
      <c r="D17" s="48">
        <f>0.75*G6</f>
        <v>96</v>
      </c>
      <c r="E17" s="38" t="s">
        <v>235</v>
      </c>
    </row>
    <row r="18" spans="1:11" ht="24" x14ac:dyDescent="0.2">
      <c r="A18" s="20" t="s">
        <v>215</v>
      </c>
      <c r="B18" s="32" t="str">
        <f>PLANILHA!C20</f>
        <v>REATERRO MANUAL DE VALAS COM COMPACTAÇÃO MECANIZADA. AF_04/2016</v>
      </c>
      <c r="C18" s="20" t="s">
        <v>40</v>
      </c>
      <c r="D18" s="48">
        <f>H18</f>
        <v>92.68275200000005</v>
      </c>
      <c r="E18" s="38" t="s">
        <v>236</v>
      </c>
      <c r="F18" s="176">
        <f>(3.14*0.775^2)</f>
        <v>1.8859625000000002</v>
      </c>
      <c r="G18" s="1">
        <f>3.14*0.475^2*1.64</f>
        <v>1.1618784999999998</v>
      </c>
      <c r="H18" s="1">
        <f>(F18-G18)*G6</f>
        <v>92.68275200000005</v>
      </c>
    </row>
    <row r="19" spans="1:11" ht="24" x14ac:dyDescent="0.2">
      <c r="A19" s="20" t="s">
        <v>216</v>
      </c>
      <c r="B19" s="32" t="str">
        <f>PLANILHA!C21</f>
        <v>Biodigestor para tratamento de esgoto domiciliar com a capacidade de 700 litros/dia, marca fortlev. (BDI DIF. 20,13%)</v>
      </c>
      <c r="C19" s="20" t="s">
        <v>52</v>
      </c>
      <c r="D19" s="48">
        <f>G6</f>
        <v>128</v>
      </c>
      <c r="E19" s="38" t="s">
        <v>248</v>
      </c>
    </row>
    <row r="20" spans="1:11" ht="12.75" x14ac:dyDescent="0.2">
      <c r="A20" s="280"/>
      <c r="B20" s="280"/>
      <c r="C20" s="35"/>
      <c r="D20" s="50"/>
      <c r="E20" s="36"/>
      <c r="F20" s="17"/>
    </row>
    <row r="21" spans="1:11" ht="12.75" x14ac:dyDescent="0.2">
      <c r="A21" s="280" t="str">
        <f>PLANILHA!A24</f>
        <v>Vargem Alta - ES, 25 de novembro de 2025.</v>
      </c>
      <c r="B21" s="280"/>
      <c r="C21" s="35"/>
      <c r="D21" s="50"/>
      <c r="E21" s="36"/>
      <c r="K21" s="16" t="e">
        <f>'MEMÓRIA CÁLCULO'!#REF!</f>
        <v>#REF!</v>
      </c>
    </row>
    <row r="22" spans="1:11" ht="12.75" x14ac:dyDescent="0.2">
      <c r="A22" s="37"/>
      <c r="B22" s="37"/>
      <c r="C22" s="35"/>
      <c r="D22" s="50"/>
      <c r="E22" s="36"/>
    </row>
    <row r="23" spans="1:11" ht="12.75" x14ac:dyDescent="0.2">
      <c r="A23" s="35"/>
      <c r="B23" s="276" t="str">
        <f>PLANILHA!C28</f>
        <v>IGOR GAVA SARTÓRIO SCARTON</v>
      </c>
      <c r="C23" s="276"/>
      <c r="D23" s="276"/>
      <c r="E23" s="43" t="s">
        <v>20</v>
      </c>
    </row>
    <row r="24" spans="1:11" ht="12.75" x14ac:dyDescent="0.2">
      <c r="A24" s="35"/>
      <c r="B24" s="276" t="str">
        <f>PLANILHA!C29</f>
        <v>CREA ES-059785/D</v>
      </c>
      <c r="C24" s="276"/>
      <c r="D24" s="276"/>
      <c r="E24" s="43" t="s">
        <v>9</v>
      </c>
    </row>
    <row r="25" spans="1:11" x14ac:dyDescent="0.2">
      <c r="A25" s="7"/>
      <c r="B25" s="9"/>
      <c r="C25" s="7"/>
      <c r="D25" s="51"/>
      <c r="E25" s="6"/>
    </row>
    <row r="26" spans="1:11" x14ac:dyDescent="0.2">
      <c r="A26" s="7"/>
      <c r="B26" s="9"/>
      <c r="C26" s="7"/>
      <c r="D26" s="51"/>
      <c r="E26" s="6"/>
    </row>
    <row r="27" spans="1:11" x14ac:dyDescent="0.2">
      <c r="A27" s="7"/>
      <c r="B27" s="9"/>
      <c r="C27" s="7"/>
      <c r="D27" s="51"/>
      <c r="E27" s="6"/>
    </row>
    <row r="28" spans="1:11" x14ac:dyDescent="0.2">
      <c r="A28" s="7"/>
      <c r="B28" s="5"/>
      <c r="C28" s="7"/>
      <c r="D28" s="51"/>
      <c r="E28" s="6"/>
    </row>
    <row r="29" spans="1:11" x14ac:dyDescent="0.2">
      <c r="A29" s="7"/>
      <c r="B29" s="5"/>
      <c r="C29" s="7"/>
      <c r="D29" s="51"/>
      <c r="E29" s="6"/>
    </row>
    <row r="30" spans="1:11" x14ac:dyDescent="0.2">
      <c r="A30" s="7"/>
      <c r="B30" s="5"/>
      <c r="C30" s="7"/>
      <c r="D30" s="51"/>
      <c r="E30" s="6"/>
    </row>
    <row r="31" spans="1:11" x14ac:dyDescent="0.2">
      <c r="A31" s="7"/>
      <c r="B31" s="5"/>
      <c r="C31" s="7"/>
      <c r="D31" s="51"/>
      <c r="E31" s="6"/>
    </row>
    <row r="32" spans="1:11" x14ac:dyDescent="0.2">
      <c r="A32" s="7"/>
      <c r="B32" s="5"/>
      <c r="C32" s="7"/>
      <c r="D32" s="51"/>
      <c r="E32" s="6"/>
    </row>
    <row r="33" spans="1:5" x14ac:dyDescent="0.2">
      <c r="A33" s="7"/>
      <c r="B33" s="5"/>
      <c r="C33" s="7"/>
      <c r="D33" s="51"/>
      <c r="E33" s="6"/>
    </row>
    <row r="34" spans="1:5" x14ac:dyDescent="0.2">
      <c r="A34" s="7"/>
      <c r="B34" s="5"/>
      <c r="C34" s="7"/>
      <c r="D34" s="51"/>
      <c r="E34" s="6"/>
    </row>
    <row r="35" spans="1:5" x14ac:dyDescent="0.2">
      <c r="A35" s="7"/>
      <c r="B35" s="9"/>
      <c r="C35" s="7"/>
      <c r="D35" s="51"/>
      <c r="E35" s="6"/>
    </row>
    <row r="36" spans="1:5" x14ac:dyDescent="0.2">
      <c r="A36" s="7"/>
      <c r="B36" s="9"/>
      <c r="C36" s="7"/>
      <c r="D36" s="51"/>
      <c r="E36" s="6"/>
    </row>
    <row r="37" spans="1:5" ht="15" x14ac:dyDescent="0.25">
      <c r="A37" s="7"/>
      <c r="B37" s="10"/>
      <c r="C37" s="7"/>
      <c r="D37" s="51"/>
      <c r="E37" s="6"/>
    </row>
    <row r="38" spans="1:5" x14ac:dyDescent="0.2">
      <c r="A38" s="7"/>
      <c r="B38" s="5"/>
      <c r="C38" s="7"/>
      <c r="D38" s="51"/>
      <c r="E38" s="6"/>
    </row>
    <row r="39" spans="1:5" ht="15" x14ac:dyDescent="0.25">
      <c r="A39" s="4"/>
      <c r="B39" s="4"/>
      <c r="C39" s="7"/>
      <c r="D39" s="51"/>
      <c r="E39" s="6"/>
    </row>
    <row r="40" spans="1:5" x14ac:dyDescent="0.2">
      <c r="A40" s="7"/>
      <c r="B40" s="5"/>
      <c r="C40" s="7"/>
      <c r="D40" s="51"/>
      <c r="E40" s="6"/>
    </row>
    <row r="41" spans="1:5" x14ac:dyDescent="0.2">
      <c r="A41" s="7"/>
      <c r="B41" s="5"/>
      <c r="C41" s="7"/>
      <c r="D41" s="51"/>
      <c r="E41" s="6"/>
    </row>
    <row r="42" spans="1:5" x14ac:dyDescent="0.2">
      <c r="A42" s="7"/>
      <c r="B42" s="5"/>
      <c r="C42" s="7"/>
      <c r="D42" s="51"/>
      <c r="E42" s="6"/>
    </row>
    <row r="43" spans="1:5" x14ac:dyDescent="0.2">
      <c r="A43" s="7"/>
      <c r="B43" s="5"/>
      <c r="C43" s="7"/>
      <c r="D43" s="51"/>
      <c r="E43" s="6"/>
    </row>
    <row r="44" spans="1:5" x14ac:dyDescent="0.2">
      <c r="A44" s="7"/>
      <c r="B44" s="9"/>
      <c r="C44" s="7"/>
      <c r="D44" s="51"/>
      <c r="E44" s="6"/>
    </row>
    <row r="45" spans="1:5" x14ac:dyDescent="0.2">
      <c r="A45" s="7"/>
      <c r="B45" s="9"/>
      <c r="C45" s="7"/>
      <c r="D45" s="51"/>
      <c r="E45" s="6"/>
    </row>
    <row r="46" spans="1:5" ht="15" x14ac:dyDescent="0.25">
      <c r="A46" s="7"/>
      <c r="B46" s="10"/>
      <c r="C46" s="7"/>
      <c r="D46" s="51"/>
      <c r="E46" s="6"/>
    </row>
    <row r="47" spans="1:5" x14ac:dyDescent="0.2">
      <c r="A47" s="7"/>
      <c r="B47" s="5"/>
      <c r="C47" s="7"/>
      <c r="D47" s="51"/>
      <c r="E47" s="6"/>
    </row>
    <row r="48" spans="1:5" ht="15" x14ac:dyDescent="0.25">
      <c r="A48" s="4"/>
      <c r="B48" s="4"/>
      <c r="C48" s="7"/>
      <c r="D48" s="51"/>
      <c r="E48" s="6"/>
    </row>
    <row r="49" spans="1:7" x14ac:dyDescent="0.2">
      <c r="A49" s="7"/>
      <c r="B49" s="5"/>
      <c r="C49" s="7"/>
      <c r="D49" s="51"/>
      <c r="E49" s="6"/>
    </row>
    <row r="50" spans="1:7" x14ac:dyDescent="0.2">
      <c r="A50" s="7"/>
      <c r="B50" s="5"/>
      <c r="C50" s="7"/>
      <c r="D50" s="51"/>
      <c r="E50" s="6"/>
    </row>
    <row r="51" spans="1:7" x14ac:dyDescent="0.2">
      <c r="A51" s="7"/>
      <c r="B51" s="9"/>
      <c r="C51" s="7"/>
      <c r="D51" s="51"/>
      <c r="E51" s="6"/>
    </row>
    <row r="52" spans="1:7" x14ac:dyDescent="0.2">
      <c r="A52" s="7"/>
      <c r="B52" s="9"/>
      <c r="C52" s="7"/>
      <c r="D52" s="51"/>
      <c r="E52" s="6"/>
      <c r="G52" s="1">
        <v>10.57</v>
      </c>
    </row>
    <row r="53" spans="1:7" x14ac:dyDescent="0.2">
      <c r="A53" s="7"/>
      <c r="B53" s="9"/>
      <c r="C53" s="7"/>
      <c r="D53" s="51"/>
      <c r="E53" s="6"/>
      <c r="G53" s="1">
        <v>12.93</v>
      </c>
    </row>
    <row r="54" spans="1:7" x14ac:dyDescent="0.2">
      <c r="A54" s="7"/>
      <c r="B54" s="9"/>
      <c r="C54" s="7"/>
      <c r="D54" s="51"/>
      <c r="E54" s="6"/>
      <c r="G54" s="1">
        <v>23.74</v>
      </c>
    </row>
    <row r="55" spans="1:7" ht="15" x14ac:dyDescent="0.25">
      <c r="A55" s="7"/>
      <c r="B55" s="10"/>
      <c r="C55" s="7"/>
      <c r="D55" s="51"/>
      <c r="E55" s="6"/>
      <c r="G55" s="1">
        <v>23.53</v>
      </c>
    </row>
    <row r="56" spans="1:7" x14ac:dyDescent="0.2">
      <c r="A56" s="7"/>
      <c r="B56" s="5"/>
      <c r="C56" s="7"/>
      <c r="D56" s="51"/>
      <c r="E56" s="6"/>
      <c r="G56" s="1">
        <v>29.03</v>
      </c>
    </row>
    <row r="57" spans="1:7" ht="15" x14ac:dyDescent="0.25">
      <c r="A57" s="4"/>
      <c r="B57" s="4"/>
      <c r="C57" s="7"/>
      <c r="D57" s="51"/>
      <c r="E57" s="6"/>
      <c r="G57" s="1">
        <v>29.05</v>
      </c>
    </row>
    <row r="58" spans="1:7" x14ac:dyDescent="0.2">
      <c r="A58" s="7"/>
      <c r="B58" s="5"/>
      <c r="C58" s="7"/>
      <c r="D58" s="51"/>
      <c r="E58" s="6"/>
      <c r="G58" s="1">
        <v>20.18</v>
      </c>
    </row>
    <row r="59" spans="1:7" ht="15" x14ac:dyDescent="0.25">
      <c r="A59" s="7"/>
      <c r="B59" s="10"/>
      <c r="C59" s="7"/>
      <c r="D59" s="51"/>
      <c r="E59" s="6"/>
      <c r="G59" s="1">
        <v>19.920000000000002</v>
      </c>
    </row>
    <row r="60" spans="1:7" x14ac:dyDescent="0.2">
      <c r="A60" s="7"/>
      <c r="B60" s="5"/>
      <c r="C60" s="7"/>
      <c r="D60" s="51"/>
      <c r="E60" s="6"/>
      <c r="G60" s="1">
        <v>22.73</v>
      </c>
    </row>
    <row r="61" spans="1:7" ht="15" x14ac:dyDescent="0.25">
      <c r="A61" s="4"/>
      <c r="B61" s="11"/>
      <c r="C61" s="7"/>
      <c r="D61" s="51"/>
      <c r="E61" s="6"/>
      <c r="G61" s="1">
        <v>22.31</v>
      </c>
    </row>
    <row r="62" spans="1:7" x14ac:dyDescent="0.2">
      <c r="C62" s="12"/>
      <c r="D62" s="52"/>
      <c r="G62" s="1">
        <v>20.07</v>
      </c>
    </row>
    <row r="63" spans="1:7" x14ac:dyDescent="0.2">
      <c r="G63" s="1">
        <v>20.260000000000002</v>
      </c>
    </row>
    <row r="64" spans="1:7" x14ac:dyDescent="0.2">
      <c r="G64" s="1">
        <v>16.559999999999999</v>
      </c>
    </row>
    <row r="65" spans="7:7" x14ac:dyDescent="0.2">
      <c r="G65" s="1">
        <v>16.28</v>
      </c>
    </row>
    <row r="66" spans="7:7" x14ac:dyDescent="0.2">
      <c r="G66" s="1">
        <v>68.5</v>
      </c>
    </row>
    <row r="67" spans="7:7" x14ac:dyDescent="0.2">
      <c r="G67" s="1">
        <v>76.75</v>
      </c>
    </row>
    <row r="68" spans="7:7" x14ac:dyDescent="0.2">
      <c r="G68" s="1">
        <v>40.64</v>
      </c>
    </row>
    <row r="69" spans="7:7" x14ac:dyDescent="0.2">
      <c r="G69" s="1">
        <v>40.36</v>
      </c>
    </row>
    <row r="70" spans="7:7" x14ac:dyDescent="0.2">
      <c r="G70" s="1">
        <v>39.159999999999997</v>
      </c>
    </row>
    <row r="71" spans="7:7" x14ac:dyDescent="0.2">
      <c r="G71" s="1">
        <v>39.159999999999997</v>
      </c>
    </row>
    <row r="72" spans="7:7" x14ac:dyDescent="0.2">
      <c r="G72" s="1">
        <v>63.01</v>
      </c>
    </row>
    <row r="73" spans="7:7" x14ac:dyDescent="0.2">
      <c r="G73" s="1">
        <v>62.94</v>
      </c>
    </row>
    <row r="74" spans="7:7" x14ac:dyDescent="0.2">
      <c r="G74" s="1">
        <v>17.18</v>
      </c>
    </row>
    <row r="75" spans="7:7" x14ac:dyDescent="0.2">
      <c r="G75" s="1">
        <v>16.399999999999999</v>
      </c>
    </row>
    <row r="76" spans="7:7" x14ac:dyDescent="0.2">
      <c r="G76" s="1">
        <v>64.63</v>
      </c>
    </row>
    <row r="77" spans="7:7" x14ac:dyDescent="0.2">
      <c r="G77" s="1">
        <v>62.12</v>
      </c>
    </row>
    <row r="78" spans="7:7" x14ac:dyDescent="0.2">
      <c r="G78" s="1">
        <v>12.49</v>
      </c>
    </row>
    <row r="79" spans="7:7" x14ac:dyDescent="0.2">
      <c r="G79" s="1">
        <v>14.45</v>
      </c>
    </row>
    <row r="80" spans="7:7" x14ac:dyDescent="0.2">
      <c r="G80" s="1">
        <v>39.83</v>
      </c>
    </row>
    <row r="81" spans="7:7" x14ac:dyDescent="0.2">
      <c r="G81" s="1">
        <v>14.39</v>
      </c>
    </row>
    <row r="82" spans="7:7" x14ac:dyDescent="0.2">
      <c r="G82" s="1">
        <v>13.12</v>
      </c>
    </row>
    <row r="83" spans="7:7" x14ac:dyDescent="0.2">
      <c r="G83" s="1">
        <v>51.31</v>
      </c>
    </row>
    <row r="84" spans="7:7" x14ac:dyDescent="0.2">
      <c r="G84" s="1">
        <v>2.57</v>
      </c>
    </row>
    <row r="85" spans="7:7" x14ac:dyDescent="0.2">
      <c r="G85" s="1">
        <v>1.87</v>
      </c>
    </row>
    <row r="86" spans="7:7" x14ac:dyDescent="0.2">
      <c r="G86" s="1">
        <v>9.35</v>
      </c>
    </row>
    <row r="87" spans="7:7" x14ac:dyDescent="0.2">
      <c r="G87" s="1">
        <v>50.85</v>
      </c>
    </row>
    <row r="88" spans="7:7" x14ac:dyDescent="0.2">
      <c r="G88" s="1">
        <v>43.9</v>
      </c>
    </row>
    <row r="89" spans="7:7" x14ac:dyDescent="0.2">
      <c r="G89" s="1">
        <v>44.29</v>
      </c>
    </row>
    <row r="90" spans="7:7" x14ac:dyDescent="0.2">
      <c r="G90" s="1">
        <v>7.95</v>
      </c>
    </row>
    <row r="91" spans="7:7" x14ac:dyDescent="0.2">
      <c r="G91" s="1">
        <v>8.09</v>
      </c>
    </row>
    <row r="92" spans="7:7" x14ac:dyDescent="0.2">
      <c r="G92" s="1">
        <v>61.36</v>
      </c>
    </row>
    <row r="93" spans="7:7" x14ac:dyDescent="0.2">
      <c r="G93" s="1">
        <v>34.22</v>
      </c>
    </row>
    <row r="94" spans="7:7" x14ac:dyDescent="0.2">
      <c r="G94" s="1">
        <v>17.190000000000001</v>
      </c>
    </row>
    <row r="95" spans="7:7" x14ac:dyDescent="0.2">
      <c r="G95" s="1">
        <v>18.100000000000001</v>
      </c>
    </row>
    <row r="96" spans="7:7" x14ac:dyDescent="0.2">
      <c r="G96" s="1">
        <v>17.89</v>
      </c>
    </row>
    <row r="97" spans="7:7" x14ac:dyDescent="0.2">
      <c r="G97" s="1">
        <v>15.12</v>
      </c>
    </row>
    <row r="98" spans="7:7" x14ac:dyDescent="0.2">
      <c r="G98" s="1">
        <v>161.56</v>
      </c>
    </row>
    <row r="99" spans="7:7" x14ac:dyDescent="0.2">
      <c r="G99" s="1">
        <v>154.57</v>
      </c>
    </row>
    <row r="100" spans="7:7" x14ac:dyDescent="0.2">
      <c r="G100" s="1">
        <v>85.99</v>
      </c>
    </row>
    <row r="101" spans="7:7" x14ac:dyDescent="0.2">
      <c r="G101" s="1">
        <v>84.38</v>
      </c>
    </row>
    <row r="102" spans="7:7" x14ac:dyDescent="0.2">
      <c r="G102" s="1">
        <v>22.23</v>
      </c>
    </row>
    <row r="103" spans="7:7" x14ac:dyDescent="0.2">
      <c r="G103" s="1">
        <v>22.55</v>
      </c>
    </row>
    <row r="104" spans="7:7" x14ac:dyDescent="0.2">
      <c r="G104" s="1">
        <v>17.649999999999999</v>
      </c>
    </row>
    <row r="105" spans="7:7" x14ac:dyDescent="0.2">
      <c r="G105" s="1">
        <v>17.91</v>
      </c>
    </row>
    <row r="106" spans="7:7" x14ac:dyDescent="0.2">
      <c r="G106" s="1">
        <v>11.07</v>
      </c>
    </row>
    <row r="107" spans="7:7" x14ac:dyDescent="0.2">
      <c r="G107" s="1">
        <v>11.66</v>
      </c>
    </row>
    <row r="108" spans="7:7" x14ac:dyDescent="0.2">
      <c r="G108" s="1">
        <v>23.76</v>
      </c>
    </row>
    <row r="109" spans="7:7" x14ac:dyDescent="0.2">
      <c r="G109" s="1">
        <v>29.82</v>
      </c>
    </row>
    <row r="110" spans="7:7" x14ac:dyDescent="0.2">
      <c r="G110" s="1">
        <v>9.6199999999999992</v>
      </c>
    </row>
    <row r="111" spans="7:7" x14ac:dyDescent="0.2">
      <c r="G111" s="1">
        <v>10.18</v>
      </c>
    </row>
    <row r="112" spans="7:7" x14ac:dyDescent="0.2">
      <c r="G112" s="1">
        <v>33.369999999999997</v>
      </c>
    </row>
    <row r="113" spans="7:7" x14ac:dyDescent="0.2">
      <c r="G113" s="1">
        <v>38.869999999999997</v>
      </c>
    </row>
    <row r="114" spans="7:7" x14ac:dyDescent="0.2">
      <c r="G114" s="1">
        <v>5.95</v>
      </c>
    </row>
    <row r="115" spans="7:7" x14ac:dyDescent="0.2">
      <c r="G115" s="1">
        <v>9.99</v>
      </c>
    </row>
    <row r="116" spans="7:7" x14ac:dyDescent="0.2">
      <c r="G116" s="1">
        <v>5.0999999999999996</v>
      </c>
    </row>
    <row r="117" spans="7:7" x14ac:dyDescent="0.2">
      <c r="G117" s="1">
        <v>13.63</v>
      </c>
    </row>
    <row r="118" spans="7:7" x14ac:dyDescent="0.2">
      <c r="G118" s="1">
        <v>4.7300000000000004</v>
      </c>
    </row>
    <row r="119" spans="7:7" x14ac:dyDescent="0.2">
      <c r="G119" s="1">
        <v>8.69</v>
      </c>
    </row>
    <row r="120" spans="7:7" x14ac:dyDescent="0.2">
      <c r="G120" s="1">
        <v>9.6199999999999992</v>
      </c>
    </row>
    <row r="121" spans="7:7" x14ac:dyDescent="0.2">
      <c r="G121" s="1">
        <v>11.81</v>
      </c>
    </row>
    <row r="122" spans="7:7" x14ac:dyDescent="0.2">
      <c r="G122" s="1">
        <v>87.89</v>
      </c>
    </row>
    <row r="123" spans="7:7" x14ac:dyDescent="0.2">
      <c r="G123" s="1">
        <v>11.41</v>
      </c>
    </row>
    <row r="124" spans="7:7" x14ac:dyDescent="0.2">
      <c r="G124" s="1">
        <v>7.8</v>
      </c>
    </row>
    <row r="125" spans="7:7" x14ac:dyDescent="0.2">
      <c r="G125" s="1">
        <v>7.84</v>
      </c>
    </row>
    <row r="126" spans="7:7" x14ac:dyDescent="0.2">
      <c r="G126" s="1">
        <v>5.09</v>
      </c>
    </row>
    <row r="127" spans="7:7" x14ac:dyDescent="0.2">
      <c r="G127" s="1">
        <v>8.59</v>
      </c>
    </row>
    <row r="128" spans="7:7" x14ac:dyDescent="0.2">
      <c r="G128" s="1">
        <v>3.45</v>
      </c>
    </row>
    <row r="129" spans="7:7" x14ac:dyDescent="0.2">
      <c r="G129" s="1">
        <v>22.29</v>
      </c>
    </row>
    <row r="130" spans="7:7" x14ac:dyDescent="0.2">
      <c r="G130" s="1">
        <v>21.14</v>
      </c>
    </row>
    <row r="131" spans="7:7" x14ac:dyDescent="0.2">
      <c r="G131" s="1">
        <v>17.510000000000002</v>
      </c>
    </row>
    <row r="132" spans="7:7" x14ac:dyDescent="0.2">
      <c r="G132" s="1">
        <v>17.63</v>
      </c>
    </row>
    <row r="133" spans="7:7" x14ac:dyDescent="0.2">
      <c r="G133" s="1">
        <v>13.33</v>
      </c>
    </row>
    <row r="134" spans="7:7" x14ac:dyDescent="0.2">
      <c r="G134" s="1">
        <v>13.44</v>
      </c>
    </row>
    <row r="135" spans="7:7" x14ac:dyDescent="0.2">
      <c r="G135" s="1">
        <v>88.25</v>
      </c>
    </row>
    <row r="136" spans="7:7" x14ac:dyDescent="0.2">
      <c r="G136" s="1">
        <v>83.88</v>
      </c>
    </row>
    <row r="137" spans="7:7" x14ac:dyDescent="0.2">
      <c r="G137" s="1">
        <v>4.99</v>
      </c>
    </row>
    <row r="138" spans="7:7" x14ac:dyDescent="0.2">
      <c r="G138" s="1">
        <v>4.99</v>
      </c>
    </row>
    <row r="139" spans="7:7" x14ac:dyDescent="0.2">
      <c r="G139" s="1">
        <v>38.53</v>
      </c>
    </row>
    <row r="140" spans="7:7" x14ac:dyDescent="0.2">
      <c r="G140" s="1">
        <v>40.590000000000003</v>
      </c>
    </row>
    <row r="141" spans="7:7" x14ac:dyDescent="0.2">
      <c r="G141" s="1">
        <v>25.42</v>
      </c>
    </row>
    <row r="142" spans="7:7" x14ac:dyDescent="0.2">
      <c r="G142" s="1">
        <v>34.15</v>
      </c>
    </row>
    <row r="143" spans="7:7" x14ac:dyDescent="0.2">
      <c r="G143" s="1">
        <v>9.98</v>
      </c>
    </row>
    <row r="144" spans="7:7" x14ac:dyDescent="0.2">
      <c r="G144" s="1">
        <v>27.25</v>
      </c>
    </row>
    <row r="145" spans="7:7" x14ac:dyDescent="0.2">
      <c r="G145" s="1">
        <v>20.27</v>
      </c>
    </row>
    <row r="146" spans="7:7" x14ac:dyDescent="0.2">
      <c r="G146" s="1">
        <v>74.8</v>
      </c>
    </row>
    <row r="147" spans="7:7" x14ac:dyDescent="0.2">
      <c r="G147" s="1">
        <v>71.53</v>
      </c>
    </row>
    <row r="148" spans="7:7" x14ac:dyDescent="0.2">
      <c r="G148" s="1">
        <v>14.7</v>
      </c>
    </row>
    <row r="149" spans="7:7" x14ac:dyDescent="0.2">
      <c r="G149" s="1">
        <v>9.7899999999999991</v>
      </c>
    </row>
    <row r="150" spans="7:7" x14ac:dyDescent="0.2">
      <c r="G150" s="1">
        <v>21.79</v>
      </c>
    </row>
    <row r="151" spans="7:7" x14ac:dyDescent="0.2">
      <c r="G151" s="1">
        <v>11.23</v>
      </c>
    </row>
    <row r="152" spans="7:7" x14ac:dyDescent="0.2">
      <c r="G152" s="1">
        <f>SUM(G52:G151)</f>
        <v>2980.6099999999997</v>
      </c>
    </row>
  </sheetData>
  <mergeCells count="9">
    <mergeCell ref="B23:D23"/>
    <mergeCell ref="B24:D24"/>
    <mergeCell ref="A1:E1"/>
    <mergeCell ref="A2:E2"/>
    <mergeCell ref="A20:B20"/>
    <mergeCell ref="A21:B21"/>
    <mergeCell ref="B3:E3"/>
    <mergeCell ref="B4:E4"/>
    <mergeCell ref="A5:E5"/>
  </mergeCells>
  <phoneticPr fontId="20" type="noConversion"/>
  <printOptions horizontalCentered="1"/>
  <pageMargins left="0.39370078740157483" right="0.39370078740157483" top="0.38" bottom="0.16" header="0.22" footer="0.15748031496062992"/>
  <pageSetup paperSize="9" scale="93" fitToHeight="0" orientation="landscape" r:id="rId1"/>
  <headerFooter alignWithMargins="0">
    <oddHeader>Página &amp;P de &amp;N</oddHeader>
  </headerFooter>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169356B-A135-4F07-9647-306129CA0BBA}">
  <sheetPr>
    <pageSetUpPr fitToPage="1"/>
  </sheetPr>
  <dimension ref="A1:G26"/>
  <sheetViews>
    <sheetView view="pageBreakPreview" zoomScaleNormal="100" zoomScaleSheetLayoutView="100" workbookViewId="0">
      <selection activeCell="A21" sqref="A21:G21"/>
    </sheetView>
  </sheetViews>
  <sheetFormatPr defaultRowHeight="12.75" x14ac:dyDescent="0.2"/>
  <cols>
    <col min="1" max="1" width="48.5703125" customWidth="1"/>
  </cols>
  <sheetData>
    <row r="1" spans="1:7" x14ac:dyDescent="0.2">
      <c r="A1" s="291" t="s">
        <v>18</v>
      </c>
      <c r="B1" s="291"/>
      <c r="C1" s="291"/>
      <c r="D1" s="291"/>
      <c r="E1" s="291"/>
      <c r="F1" s="291"/>
      <c r="G1" s="291"/>
    </row>
    <row r="2" spans="1:7" x14ac:dyDescent="0.2">
      <c r="A2" s="291"/>
      <c r="B2" s="291"/>
      <c r="C2" s="291"/>
      <c r="D2" s="291"/>
      <c r="E2" s="291"/>
      <c r="F2" s="291"/>
      <c r="G2" s="291"/>
    </row>
    <row r="3" spans="1:7" ht="15.75" customHeight="1" x14ac:dyDescent="0.2">
      <c r="A3" s="292" t="s">
        <v>10</v>
      </c>
      <c r="B3" s="292"/>
      <c r="C3" s="292"/>
      <c r="D3" s="292"/>
      <c r="E3" s="292"/>
      <c r="F3" s="292"/>
      <c r="G3" s="292"/>
    </row>
    <row r="4" spans="1:7" ht="12.75" customHeight="1" x14ac:dyDescent="0.2">
      <c r="A4" s="293"/>
      <c r="B4" s="293"/>
      <c r="C4" s="293"/>
      <c r="D4" s="293"/>
      <c r="E4" s="293"/>
      <c r="F4" s="293"/>
      <c r="G4" s="293"/>
    </row>
    <row r="5" spans="1:7" ht="20.25" x14ac:dyDescent="0.2">
      <c r="A5" s="291" t="s">
        <v>77</v>
      </c>
      <c r="B5" s="291"/>
      <c r="C5" s="291"/>
      <c r="D5" s="291"/>
      <c r="E5" s="291"/>
      <c r="F5" s="291"/>
      <c r="G5" s="291"/>
    </row>
    <row r="6" spans="1:7" x14ac:dyDescent="0.2">
      <c r="A6" s="294"/>
      <c r="B6" s="294"/>
      <c r="C6" s="294"/>
      <c r="D6" s="294"/>
      <c r="E6" s="294"/>
      <c r="F6" s="294"/>
      <c r="G6" s="294"/>
    </row>
    <row r="7" spans="1:7" ht="33.75" customHeight="1" x14ac:dyDescent="0.2">
      <c r="A7" s="287" t="str">
        <f>PLANILHA!B4</f>
        <v>INSTALAÇÃO DE 128 UNIDADES DE BIODIGESTORES EM ALTO POMBAL, ALTO OURO E SUMIDOURO</v>
      </c>
      <c r="B7" s="287"/>
      <c r="C7" s="287"/>
      <c r="D7" s="287"/>
      <c r="E7" s="287"/>
      <c r="F7" s="287"/>
      <c r="G7" s="287"/>
    </row>
    <row r="8" spans="1:7" x14ac:dyDescent="0.2">
      <c r="A8" s="76" t="s">
        <v>78</v>
      </c>
      <c r="B8" s="75"/>
      <c r="C8" s="75"/>
      <c r="D8" s="75"/>
      <c r="E8" s="75"/>
      <c r="F8" s="75"/>
      <c r="G8" s="75"/>
    </row>
    <row r="9" spans="1:7" x14ac:dyDescent="0.2">
      <c r="A9" s="75"/>
      <c r="B9" s="75"/>
      <c r="C9" s="75"/>
      <c r="D9" s="75"/>
      <c r="E9" s="75"/>
      <c r="F9" s="75"/>
      <c r="G9" s="75"/>
    </row>
    <row r="10" spans="1:7" x14ac:dyDescent="0.2">
      <c r="A10" s="77" t="str">
        <f>PLANILHA!C9</f>
        <v>SERVIÇOS PARA INSTALAÇÃO DE BIODIGESTORES</v>
      </c>
      <c r="B10" s="21"/>
      <c r="C10" s="21"/>
      <c r="D10" s="21"/>
      <c r="E10" s="21"/>
      <c r="F10" s="21"/>
      <c r="G10" s="21"/>
    </row>
    <row r="11" spans="1:7" x14ac:dyDescent="0.2">
      <c r="A11" s="77"/>
      <c r="B11" s="21"/>
      <c r="C11" s="21"/>
      <c r="D11" s="21"/>
      <c r="E11" s="21"/>
      <c r="F11" s="21"/>
      <c r="G11" s="21"/>
    </row>
    <row r="12" spans="1:7" x14ac:dyDescent="0.2">
      <c r="A12" s="280" t="s">
        <v>221</v>
      </c>
      <c r="B12" s="280"/>
      <c r="C12" s="280"/>
      <c r="D12" s="280"/>
      <c r="E12" s="280"/>
      <c r="F12" s="280"/>
      <c r="G12" s="280"/>
    </row>
    <row r="13" spans="1:7" x14ac:dyDescent="0.2">
      <c r="A13" s="253" t="s">
        <v>222</v>
      </c>
      <c r="B13" s="253"/>
      <c r="C13" s="253"/>
      <c r="D13" s="253"/>
      <c r="E13" s="253"/>
      <c r="F13" s="253"/>
      <c r="G13" s="253"/>
    </row>
    <row r="14" spans="1:7" x14ac:dyDescent="0.2">
      <c r="A14" s="280" t="s">
        <v>223</v>
      </c>
      <c r="B14" s="280"/>
      <c r="C14" s="280"/>
      <c r="D14" s="280"/>
      <c r="E14" s="280"/>
      <c r="F14" s="280"/>
      <c r="G14" s="280"/>
    </row>
    <row r="15" spans="1:7" ht="53.25" customHeight="1" x14ac:dyDescent="0.2">
      <c r="A15" s="280" t="s">
        <v>224</v>
      </c>
      <c r="B15" s="280"/>
      <c r="C15" s="280"/>
      <c r="D15" s="280"/>
      <c r="E15" s="280"/>
      <c r="F15" s="280"/>
      <c r="G15" s="280"/>
    </row>
    <row r="16" spans="1:7" ht="17.25" customHeight="1" x14ac:dyDescent="0.2">
      <c r="A16" s="289" t="s">
        <v>79</v>
      </c>
      <c r="B16" s="289"/>
      <c r="C16" s="289"/>
      <c r="D16" s="289"/>
      <c r="E16" s="289"/>
      <c r="F16" s="289"/>
      <c r="G16" s="289"/>
    </row>
    <row r="17" spans="1:7" ht="39.75" customHeight="1" x14ac:dyDescent="0.2">
      <c r="A17" s="288" t="s">
        <v>225</v>
      </c>
      <c r="B17" s="288"/>
      <c r="C17" s="288"/>
      <c r="D17" s="288"/>
      <c r="E17" s="288"/>
      <c r="F17" s="288"/>
      <c r="G17" s="288"/>
    </row>
    <row r="18" spans="1:7" ht="33" customHeight="1" x14ac:dyDescent="0.2">
      <c r="A18" s="288" t="s">
        <v>81</v>
      </c>
      <c r="B18" s="288"/>
      <c r="C18" s="288"/>
      <c r="D18" s="288"/>
      <c r="E18" s="288"/>
      <c r="F18" s="288"/>
      <c r="G18" s="288"/>
    </row>
    <row r="19" spans="1:7" ht="35.25" customHeight="1" x14ac:dyDescent="0.2">
      <c r="A19" s="288" t="s">
        <v>82</v>
      </c>
      <c r="B19" s="288"/>
      <c r="C19" s="288"/>
      <c r="D19" s="288"/>
      <c r="E19" s="288"/>
      <c r="F19" s="288"/>
      <c r="G19" s="288"/>
    </row>
    <row r="20" spans="1:7" ht="35.25" customHeight="1" x14ac:dyDescent="0.2">
      <c r="A20" s="290" t="s">
        <v>84</v>
      </c>
      <c r="B20" s="290"/>
      <c r="C20" s="290"/>
      <c r="D20" s="290"/>
      <c r="E20" s="290"/>
      <c r="F20" s="290"/>
      <c r="G20" s="290"/>
    </row>
    <row r="21" spans="1:7" ht="34.5" customHeight="1" x14ac:dyDescent="0.2">
      <c r="A21" s="288" t="s">
        <v>83</v>
      </c>
      <c r="B21" s="288"/>
      <c r="C21" s="288"/>
      <c r="D21" s="288"/>
      <c r="E21" s="288"/>
      <c r="F21" s="288"/>
      <c r="G21" s="288"/>
    </row>
    <row r="22" spans="1:7" x14ac:dyDescent="0.2">
      <c r="A22" s="286"/>
      <c r="B22" s="286"/>
      <c r="C22" s="286"/>
      <c r="D22" s="286"/>
      <c r="E22" s="286"/>
      <c r="F22" s="286"/>
      <c r="G22" s="286"/>
    </row>
    <row r="23" spans="1:7" x14ac:dyDescent="0.2">
      <c r="A23" s="78" t="str">
        <f>PLANILHA!A24</f>
        <v>Vargem Alta - ES, 25 de novembro de 2025.</v>
      </c>
      <c r="B23" s="21"/>
      <c r="C23" s="21"/>
      <c r="D23" s="21"/>
      <c r="E23" s="21"/>
      <c r="F23" s="21"/>
      <c r="G23" s="21"/>
    </row>
    <row r="24" spans="1:7" x14ac:dyDescent="0.2">
      <c r="A24" s="26"/>
      <c r="B24" s="21"/>
      <c r="C24" s="21"/>
      <c r="D24" s="21"/>
      <c r="E24" s="21"/>
      <c r="F24" s="21"/>
      <c r="G24" s="21"/>
    </row>
    <row r="25" spans="1:7" x14ac:dyDescent="0.2">
      <c r="A25" s="35" t="str">
        <f>PLANILHA!C28</f>
        <v>IGOR GAVA SARTÓRIO SCARTON</v>
      </c>
      <c r="B25" s="21"/>
      <c r="C25" s="21"/>
      <c r="D25" s="21"/>
      <c r="E25" s="21"/>
      <c r="F25" s="21"/>
      <c r="G25" s="21"/>
    </row>
    <row r="26" spans="1:7" x14ac:dyDescent="0.2">
      <c r="A26" s="35" t="str">
        <f>PLANILHA!C29</f>
        <v>CREA ES-059785/D</v>
      </c>
      <c r="B26" s="21"/>
      <c r="C26" s="21"/>
      <c r="D26" s="21"/>
      <c r="E26" s="21"/>
      <c r="F26" s="21"/>
      <c r="G26" s="21"/>
    </row>
  </sheetData>
  <mergeCells count="17">
    <mergeCell ref="A1:G2"/>
    <mergeCell ref="A3:G3"/>
    <mergeCell ref="A4:G4"/>
    <mergeCell ref="A5:G5"/>
    <mergeCell ref="A6:G6"/>
    <mergeCell ref="A22:G22"/>
    <mergeCell ref="A7:G7"/>
    <mergeCell ref="A18:G18"/>
    <mergeCell ref="A19:G19"/>
    <mergeCell ref="A21:G21"/>
    <mergeCell ref="A12:G12"/>
    <mergeCell ref="A15:G15"/>
    <mergeCell ref="A16:G16"/>
    <mergeCell ref="A17:G17"/>
    <mergeCell ref="A13:G13"/>
    <mergeCell ref="A14:G14"/>
    <mergeCell ref="A20:G20"/>
  </mergeCells>
  <pageMargins left="0.511811024" right="0.511811024" top="0.78740157499999996" bottom="0.78740157499999996" header="0.31496062000000002" footer="0.31496062000000002"/>
  <pageSetup paperSize="9" scale="91" orientation="portrait" r:id="rId1"/>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9D0CA63-7AA6-42ED-A27A-2ABE6A9E07D5}">
  <dimension ref="A1:K18"/>
  <sheetViews>
    <sheetView zoomScaleNormal="100" zoomScaleSheetLayoutView="130" workbookViewId="0">
      <selection activeCell="A14" sqref="A14:B14"/>
    </sheetView>
  </sheetViews>
  <sheetFormatPr defaultRowHeight="12.75" x14ac:dyDescent="0.2"/>
  <cols>
    <col min="1" max="1" width="9.140625" style="163"/>
    <col min="2" max="2" width="30.42578125" style="163" customWidth="1"/>
    <col min="3" max="3" width="10.5703125" style="163" customWidth="1"/>
    <col min="4" max="9" width="9.140625" style="163"/>
    <col min="10" max="10" width="12.42578125" style="163" customWidth="1"/>
    <col min="11" max="11" width="11" style="163" customWidth="1"/>
    <col min="12" max="16384" width="9.140625" style="163"/>
  </cols>
  <sheetData>
    <row r="1" spans="1:11" x14ac:dyDescent="0.2">
      <c r="A1" s="323" t="s">
        <v>29</v>
      </c>
      <c r="B1" s="323"/>
      <c r="C1" s="323"/>
      <c r="D1" s="323"/>
      <c r="E1" s="323"/>
      <c r="F1" s="323"/>
      <c r="G1" s="323"/>
      <c r="H1" s="323"/>
      <c r="I1" s="323"/>
      <c r="J1" s="323"/>
      <c r="K1" s="323"/>
    </row>
    <row r="2" spans="1:11" x14ac:dyDescent="0.2">
      <c r="A2" s="323"/>
      <c r="B2" s="323"/>
      <c r="C2" s="323"/>
      <c r="D2" s="323"/>
      <c r="E2" s="323"/>
      <c r="F2" s="323"/>
      <c r="G2" s="323"/>
      <c r="H2" s="323"/>
      <c r="I2" s="323"/>
      <c r="J2" s="323"/>
      <c r="K2" s="323"/>
    </row>
    <row r="3" spans="1:11" x14ac:dyDescent="0.2">
      <c r="A3" s="323"/>
      <c r="B3" s="323"/>
      <c r="C3" s="323"/>
      <c r="D3" s="323"/>
      <c r="E3" s="323"/>
      <c r="F3" s="323"/>
      <c r="G3" s="323"/>
      <c r="H3" s="323"/>
      <c r="I3" s="323"/>
      <c r="J3" s="323"/>
      <c r="K3" s="323"/>
    </row>
    <row r="4" spans="1:11" x14ac:dyDescent="0.2">
      <c r="A4" s="323"/>
      <c r="B4" s="323"/>
      <c r="C4" s="323"/>
      <c r="D4" s="323"/>
      <c r="E4" s="323"/>
      <c r="F4" s="323"/>
      <c r="G4" s="323"/>
      <c r="H4" s="323"/>
      <c r="I4" s="323"/>
      <c r="J4" s="323"/>
      <c r="K4" s="323"/>
    </row>
    <row r="5" spans="1:11" x14ac:dyDescent="0.2">
      <c r="A5" s="323"/>
      <c r="B5" s="323"/>
      <c r="C5" s="323"/>
      <c r="D5" s="323"/>
      <c r="E5" s="323"/>
      <c r="F5" s="323"/>
      <c r="G5" s="323"/>
      <c r="H5" s="323"/>
      <c r="I5" s="323"/>
      <c r="J5" s="323"/>
      <c r="K5" s="323"/>
    </row>
    <row r="6" spans="1:11" x14ac:dyDescent="0.2">
      <c r="A6" s="323"/>
      <c r="B6" s="323"/>
      <c r="C6" s="323"/>
      <c r="D6" s="323"/>
      <c r="E6" s="323"/>
      <c r="F6" s="323"/>
      <c r="G6" s="323"/>
      <c r="H6" s="323"/>
      <c r="I6" s="323"/>
      <c r="J6" s="323"/>
      <c r="K6" s="323"/>
    </row>
    <row r="7" spans="1:11" ht="12.75" customHeight="1" x14ac:dyDescent="0.2">
      <c r="A7" s="327" t="s">
        <v>187</v>
      </c>
      <c r="B7" s="328"/>
      <c r="C7" s="328"/>
      <c r="D7" s="329"/>
      <c r="E7" s="336" t="str">
        <f>PLANILHA!B4</f>
        <v>INSTALAÇÃO DE 128 UNIDADES DE BIODIGESTORES EM ALTO POMBAL, ALTO OURO E SUMIDOURO</v>
      </c>
      <c r="F7" s="337"/>
      <c r="G7" s="337"/>
      <c r="H7" s="337"/>
      <c r="I7" s="337"/>
      <c r="J7" s="338"/>
      <c r="K7" s="324" t="s">
        <v>186</v>
      </c>
    </row>
    <row r="8" spans="1:11" x14ac:dyDescent="0.2">
      <c r="A8" s="330"/>
      <c r="B8" s="331"/>
      <c r="C8" s="331"/>
      <c r="D8" s="332"/>
      <c r="E8" s="339"/>
      <c r="F8" s="340"/>
      <c r="G8" s="340"/>
      <c r="H8" s="340"/>
      <c r="I8" s="340"/>
      <c r="J8" s="341"/>
      <c r="K8" s="324"/>
    </row>
    <row r="9" spans="1:11" x14ac:dyDescent="0.2">
      <c r="A9" s="333"/>
      <c r="B9" s="334"/>
      <c r="C9" s="334"/>
      <c r="D9" s="335"/>
      <c r="E9" s="325" t="s">
        <v>71</v>
      </c>
      <c r="F9" s="325"/>
      <c r="G9" s="325"/>
      <c r="H9" s="325"/>
      <c r="I9" s="325"/>
      <c r="J9" s="325"/>
      <c r="K9" s="324"/>
    </row>
    <row r="10" spans="1:11" ht="12.75" customHeight="1" x14ac:dyDescent="0.2">
      <c r="A10" s="295" t="s">
        <v>30</v>
      </c>
      <c r="B10" s="295" t="s">
        <v>31</v>
      </c>
      <c r="C10" s="295" t="s">
        <v>32</v>
      </c>
      <c r="D10" s="164"/>
      <c r="E10" s="326" t="s">
        <v>34</v>
      </c>
      <c r="F10" s="295"/>
      <c r="G10" s="295"/>
      <c r="H10" s="295"/>
      <c r="I10" s="295"/>
      <c r="J10" s="295"/>
      <c r="K10" s="342" t="s">
        <v>185</v>
      </c>
    </row>
    <row r="11" spans="1:11" x14ac:dyDescent="0.2">
      <c r="A11" s="295"/>
      <c r="B11" s="295"/>
      <c r="C11" s="295"/>
      <c r="D11" s="164" t="s">
        <v>33</v>
      </c>
      <c r="E11" s="345" t="s">
        <v>238</v>
      </c>
      <c r="F11" s="346"/>
      <c r="G11" s="345" t="s">
        <v>239</v>
      </c>
      <c r="H11" s="346"/>
      <c r="I11" s="345" t="s">
        <v>240</v>
      </c>
      <c r="J11" s="346"/>
      <c r="K11" s="343"/>
    </row>
    <row r="12" spans="1:11" x14ac:dyDescent="0.2">
      <c r="A12" s="295"/>
      <c r="B12" s="295"/>
      <c r="C12" s="295"/>
      <c r="D12" s="164" t="s">
        <v>35</v>
      </c>
      <c r="E12" s="174" t="s">
        <v>242</v>
      </c>
      <c r="F12" s="174" t="s">
        <v>243</v>
      </c>
      <c r="G12" s="174" t="s">
        <v>244</v>
      </c>
      <c r="H12" s="174" t="s">
        <v>245</v>
      </c>
      <c r="I12" s="174" t="s">
        <v>246</v>
      </c>
      <c r="J12" s="174" t="s">
        <v>247</v>
      </c>
      <c r="K12" s="344"/>
    </row>
    <row r="13" spans="1:11" ht="22.5" x14ac:dyDescent="0.2">
      <c r="A13" s="167">
        <v>1</v>
      </c>
      <c r="B13" s="168" t="str">
        <f>PLANILHA!C9</f>
        <v>SERVIÇOS PARA INSTALAÇÃO DE BIODIGESTORES</v>
      </c>
      <c r="C13" s="169">
        <f>PLANILHA!N22</f>
        <v>0</v>
      </c>
      <c r="D13" s="170" t="e">
        <f>C13*100/C14</f>
        <v>#DIV/0!</v>
      </c>
      <c r="E13" s="170">
        <f>$C13/6</f>
        <v>0</v>
      </c>
      <c r="F13" s="170">
        <f t="shared" ref="F13:J13" si="0">$C13/6</f>
        <v>0</v>
      </c>
      <c r="G13" s="170">
        <f t="shared" si="0"/>
        <v>0</v>
      </c>
      <c r="H13" s="170">
        <f t="shared" si="0"/>
        <v>0</v>
      </c>
      <c r="I13" s="170">
        <f t="shared" si="0"/>
        <v>0</v>
      </c>
      <c r="J13" s="170">
        <f t="shared" si="0"/>
        <v>0</v>
      </c>
      <c r="K13" s="169">
        <f>SUM(E13:J13)</f>
        <v>0</v>
      </c>
    </row>
    <row r="14" spans="1:11" x14ac:dyDescent="0.2">
      <c r="A14" s="295" t="s">
        <v>36</v>
      </c>
      <c r="B14" s="295"/>
      <c r="C14" s="171">
        <f>SUM(C13:C13)</f>
        <v>0</v>
      </c>
      <c r="D14" s="172">
        <v>100</v>
      </c>
      <c r="E14" s="172">
        <f>SUM(E13:E13)</f>
        <v>0</v>
      </c>
      <c r="F14" s="172">
        <f>E14+F13</f>
        <v>0</v>
      </c>
      <c r="G14" s="172">
        <f t="shared" ref="G14:J14" si="1">F14+G13</f>
        <v>0</v>
      </c>
      <c r="H14" s="172">
        <f t="shared" si="1"/>
        <v>0</v>
      </c>
      <c r="I14" s="172">
        <f t="shared" si="1"/>
        <v>0</v>
      </c>
      <c r="J14" s="173">
        <f t="shared" si="1"/>
        <v>0</v>
      </c>
      <c r="K14" s="171">
        <f>SUM(K13:K13)</f>
        <v>0</v>
      </c>
    </row>
    <row r="15" spans="1:11" x14ac:dyDescent="0.2">
      <c r="A15" s="165"/>
      <c r="B15" s="165"/>
      <c r="C15" s="165"/>
      <c r="D15" s="165"/>
      <c r="E15" s="166"/>
      <c r="F15" s="166"/>
      <c r="G15" s="166"/>
      <c r="H15" s="166"/>
      <c r="I15" s="166"/>
      <c r="J15" s="166"/>
      <c r="K15" s="166"/>
    </row>
    <row r="16" spans="1:11" ht="12.75" customHeight="1" x14ac:dyDescent="0.2">
      <c r="A16" s="299" t="s">
        <v>37</v>
      </c>
      <c r="B16" s="300"/>
      <c r="C16" s="301"/>
      <c r="D16" s="302" t="s">
        <v>241</v>
      </c>
      <c r="E16" s="303"/>
      <c r="F16" s="304"/>
      <c r="G16" s="311" t="s">
        <v>38</v>
      </c>
      <c r="H16" s="312"/>
      <c r="I16" s="312"/>
      <c r="J16" s="312"/>
      <c r="K16" s="313"/>
    </row>
    <row r="17" spans="1:11" ht="12.75" customHeight="1" x14ac:dyDescent="0.2">
      <c r="A17" s="320" t="str">
        <f>PLANILHA!C28</f>
        <v>IGOR GAVA SARTÓRIO SCARTON</v>
      </c>
      <c r="B17" s="321"/>
      <c r="C17" s="322"/>
      <c r="D17" s="305"/>
      <c r="E17" s="306"/>
      <c r="F17" s="307"/>
      <c r="G17" s="314" t="s">
        <v>20</v>
      </c>
      <c r="H17" s="315"/>
      <c r="I17" s="315"/>
      <c r="J17" s="315"/>
      <c r="K17" s="316"/>
    </row>
    <row r="18" spans="1:11" ht="12.75" customHeight="1" x14ac:dyDescent="0.2">
      <c r="A18" s="296" t="str">
        <f>PLANILHA!C29</f>
        <v>CREA ES-059785/D</v>
      </c>
      <c r="B18" s="297"/>
      <c r="C18" s="298"/>
      <c r="D18" s="308"/>
      <c r="E18" s="309"/>
      <c r="F18" s="310"/>
      <c r="G18" s="317" t="s">
        <v>39</v>
      </c>
      <c r="H18" s="318"/>
      <c r="I18" s="318"/>
      <c r="J18" s="318"/>
      <c r="K18" s="319"/>
    </row>
  </sheetData>
  <mergeCells count="21">
    <mergeCell ref="A1:K6"/>
    <mergeCell ref="K7:K9"/>
    <mergeCell ref="E9:J9"/>
    <mergeCell ref="A10:A12"/>
    <mergeCell ref="B10:B12"/>
    <mergeCell ref="C10:C12"/>
    <mergeCell ref="E10:J10"/>
    <mergeCell ref="A7:D9"/>
    <mergeCell ref="E7:J8"/>
    <mergeCell ref="K10:K12"/>
    <mergeCell ref="E11:F11"/>
    <mergeCell ref="G11:H11"/>
    <mergeCell ref="I11:J11"/>
    <mergeCell ref="A14:B14"/>
    <mergeCell ref="A18:C18"/>
    <mergeCell ref="A16:C16"/>
    <mergeCell ref="D16:F18"/>
    <mergeCell ref="G16:K16"/>
    <mergeCell ref="G17:K17"/>
    <mergeCell ref="G18:K18"/>
    <mergeCell ref="A17:C17"/>
  </mergeCells>
  <phoneticPr fontId="20" type="noConversion"/>
  <printOptions horizontalCentered="1"/>
  <pageMargins left="0.51181102362204722" right="0.51181102362204722" top="0.78740157480314965" bottom="0.78740157480314965" header="0.31496062992125984" footer="0.31496062992125984"/>
  <pageSetup paperSize="9" orientation="landscape" r:id="rId1"/>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EF9DB68-55FB-4AC0-B708-E405278CE707}">
  <dimension ref="A1:J255"/>
  <sheetViews>
    <sheetView view="pageBreakPreview" zoomScaleNormal="100" zoomScaleSheetLayoutView="100" workbookViewId="0">
      <selection activeCell="L17" sqref="L17"/>
    </sheetView>
  </sheetViews>
  <sheetFormatPr defaultRowHeight="12.75" x14ac:dyDescent="0.2"/>
  <cols>
    <col min="1" max="1" width="8.42578125" style="79" customWidth="1"/>
    <col min="2" max="3" width="9.140625" style="79"/>
    <col min="4" max="4" width="10" style="79" customWidth="1"/>
    <col min="5" max="5" width="9.140625" style="79"/>
    <col min="6" max="6" width="9" style="79" customWidth="1"/>
    <col min="7" max="7" width="10.28515625" style="79" customWidth="1"/>
    <col min="8" max="8" width="9.140625" style="79"/>
    <col min="9" max="9" width="12.5703125" style="79" customWidth="1"/>
    <col min="10" max="10" width="11.140625" style="79" customWidth="1"/>
    <col min="11" max="12" width="9.140625" style="79"/>
    <col min="13" max="13" width="78.28515625" style="79" bestFit="1" customWidth="1"/>
    <col min="14" max="258" width="9.140625" style="79"/>
    <col min="259" max="259" width="10" style="79" customWidth="1"/>
    <col min="260" max="260" width="9.140625" style="79"/>
    <col min="261" max="261" width="7.42578125" style="79" customWidth="1"/>
    <col min="262" max="262" width="7" style="79" customWidth="1"/>
    <col min="263" max="263" width="9.140625" style="79"/>
    <col min="264" max="264" width="12.5703125" style="79" customWidth="1"/>
    <col min="265" max="265" width="10.7109375" style="79" customWidth="1"/>
    <col min="266" max="266" width="11.140625" style="79" customWidth="1"/>
    <col min="267" max="514" width="9.140625" style="79"/>
    <col min="515" max="515" width="10" style="79" customWidth="1"/>
    <col min="516" max="516" width="9.140625" style="79"/>
    <col min="517" max="517" width="7.42578125" style="79" customWidth="1"/>
    <col min="518" max="518" width="7" style="79" customWidth="1"/>
    <col min="519" max="519" width="9.140625" style="79"/>
    <col min="520" max="520" width="12.5703125" style="79" customWidth="1"/>
    <col min="521" max="521" width="10.7109375" style="79" customWidth="1"/>
    <col min="522" max="522" width="11.140625" style="79" customWidth="1"/>
    <col min="523" max="770" width="9.140625" style="79"/>
    <col min="771" max="771" width="10" style="79" customWidth="1"/>
    <col min="772" max="772" width="9.140625" style="79"/>
    <col min="773" max="773" width="7.42578125" style="79" customWidth="1"/>
    <col min="774" max="774" width="7" style="79" customWidth="1"/>
    <col min="775" max="775" width="9.140625" style="79"/>
    <col min="776" max="776" width="12.5703125" style="79" customWidth="1"/>
    <col min="777" max="777" width="10.7109375" style="79" customWidth="1"/>
    <col min="778" max="778" width="11.140625" style="79" customWidth="1"/>
    <col min="779" max="1026" width="9.140625" style="79"/>
    <col min="1027" max="1027" width="10" style="79" customWidth="1"/>
    <col min="1028" max="1028" width="9.140625" style="79"/>
    <col min="1029" max="1029" width="7.42578125" style="79" customWidth="1"/>
    <col min="1030" max="1030" width="7" style="79" customWidth="1"/>
    <col min="1031" max="1031" width="9.140625" style="79"/>
    <col min="1032" max="1032" width="12.5703125" style="79" customWidth="1"/>
    <col min="1033" max="1033" width="10.7109375" style="79" customWidth="1"/>
    <col min="1034" max="1034" width="11.140625" style="79" customWidth="1"/>
    <col min="1035" max="1282" width="9.140625" style="79"/>
    <col min="1283" max="1283" width="10" style="79" customWidth="1"/>
    <col min="1284" max="1284" width="9.140625" style="79"/>
    <col min="1285" max="1285" width="7.42578125" style="79" customWidth="1"/>
    <col min="1286" max="1286" width="7" style="79" customWidth="1"/>
    <col min="1287" max="1287" width="9.140625" style="79"/>
    <col min="1288" max="1288" width="12.5703125" style="79" customWidth="1"/>
    <col min="1289" max="1289" width="10.7109375" style="79" customWidth="1"/>
    <col min="1290" max="1290" width="11.140625" style="79" customWidth="1"/>
    <col min="1291" max="1538" width="9.140625" style="79"/>
    <col min="1539" max="1539" width="10" style="79" customWidth="1"/>
    <col min="1540" max="1540" width="9.140625" style="79"/>
    <col min="1541" max="1541" width="7.42578125" style="79" customWidth="1"/>
    <col min="1542" max="1542" width="7" style="79" customWidth="1"/>
    <col min="1543" max="1543" width="9.140625" style="79"/>
    <col min="1544" max="1544" width="12.5703125" style="79" customWidth="1"/>
    <col min="1545" max="1545" width="10.7109375" style="79" customWidth="1"/>
    <col min="1546" max="1546" width="11.140625" style="79" customWidth="1"/>
    <col min="1547" max="1794" width="9.140625" style="79"/>
    <col min="1795" max="1795" width="10" style="79" customWidth="1"/>
    <col min="1796" max="1796" width="9.140625" style="79"/>
    <col min="1797" max="1797" width="7.42578125" style="79" customWidth="1"/>
    <col min="1798" max="1798" width="7" style="79" customWidth="1"/>
    <col min="1799" max="1799" width="9.140625" style="79"/>
    <col min="1800" max="1800" width="12.5703125" style="79" customWidth="1"/>
    <col min="1801" max="1801" width="10.7109375" style="79" customWidth="1"/>
    <col min="1802" max="1802" width="11.140625" style="79" customWidth="1"/>
    <col min="1803" max="2050" width="9.140625" style="79"/>
    <col min="2051" max="2051" width="10" style="79" customWidth="1"/>
    <col min="2052" max="2052" width="9.140625" style="79"/>
    <col min="2053" max="2053" width="7.42578125" style="79" customWidth="1"/>
    <col min="2054" max="2054" width="7" style="79" customWidth="1"/>
    <col min="2055" max="2055" width="9.140625" style="79"/>
    <col min="2056" max="2056" width="12.5703125" style="79" customWidth="1"/>
    <col min="2057" max="2057" width="10.7109375" style="79" customWidth="1"/>
    <col min="2058" max="2058" width="11.140625" style="79" customWidth="1"/>
    <col min="2059" max="2306" width="9.140625" style="79"/>
    <col min="2307" max="2307" width="10" style="79" customWidth="1"/>
    <col min="2308" max="2308" width="9.140625" style="79"/>
    <col min="2309" max="2309" width="7.42578125" style="79" customWidth="1"/>
    <col min="2310" max="2310" width="7" style="79" customWidth="1"/>
    <col min="2311" max="2311" width="9.140625" style="79"/>
    <col min="2312" max="2312" width="12.5703125" style="79" customWidth="1"/>
    <col min="2313" max="2313" width="10.7109375" style="79" customWidth="1"/>
    <col min="2314" max="2314" width="11.140625" style="79" customWidth="1"/>
    <col min="2315" max="2562" width="9.140625" style="79"/>
    <col min="2563" max="2563" width="10" style="79" customWidth="1"/>
    <col min="2564" max="2564" width="9.140625" style="79"/>
    <col min="2565" max="2565" width="7.42578125" style="79" customWidth="1"/>
    <col min="2566" max="2566" width="7" style="79" customWidth="1"/>
    <col min="2567" max="2567" width="9.140625" style="79"/>
    <col min="2568" max="2568" width="12.5703125" style="79" customWidth="1"/>
    <col min="2569" max="2569" width="10.7109375" style="79" customWidth="1"/>
    <col min="2570" max="2570" width="11.140625" style="79" customWidth="1"/>
    <col min="2571" max="2818" width="9.140625" style="79"/>
    <col min="2819" max="2819" width="10" style="79" customWidth="1"/>
    <col min="2820" max="2820" width="9.140625" style="79"/>
    <col min="2821" max="2821" width="7.42578125" style="79" customWidth="1"/>
    <col min="2822" max="2822" width="7" style="79" customWidth="1"/>
    <col min="2823" max="2823" width="9.140625" style="79"/>
    <col min="2824" max="2824" width="12.5703125" style="79" customWidth="1"/>
    <col min="2825" max="2825" width="10.7109375" style="79" customWidth="1"/>
    <col min="2826" max="2826" width="11.140625" style="79" customWidth="1"/>
    <col min="2827" max="3074" width="9.140625" style="79"/>
    <col min="3075" max="3075" width="10" style="79" customWidth="1"/>
    <col min="3076" max="3076" width="9.140625" style="79"/>
    <col min="3077" max="3077" width="7.42578125" style="79" customWidth="1"/>
    <col min="3078" max="3078" width="7" style="79" customWidth="1"/>
    <col min="3079" max="3079" width="9.140625" style="79"/>
    <col min="3080" max="3080" width="12.5703125" style="79" customWidth="1"/>
    <col min="3081" max="3081" width="10.7109375" style="79" customWidth="1"/>
    <col min="3082" max="3082" width="11.140625" style="79" customWidth="1"/>
    <col min="3083" max="3330" width="9.140625" style="79"/>
    <col min="3331" max="3331" width="10" style="79" customWidth="1"/>
    <col min="3332" max="3332" width="9.140625" style="79"/>
    <col min="3333" max="3333" width="7.42578125" style="79" customWidth="1"/>
    <col min="3334" max="3334" width="7" style="79" customWidth="1"/>
    <col min="3335" max="3335" width="9.140625" style="79"/>
    <col min="3336" max="3336" width="12.5703125" style="79" customWidth="1"/>
    <col min="3337" max="3337" width="10.7109375" style="79" customWidth="1"/>
    <col min="3338" max="3338" width="11.140625" style="79" customWidth="1"/>
    <col min="3339" max="3586" width="9.140625" style="79"/>
    <col min="3587" max="3587" width="10" style="79" customWidth="1"/>
    <col min="3588" max="3588" width="9.140625" style="79"/>
    <col min="3589" max="3589" width="7.42578125" style="79" customWidth="1"/>
    <col min="3590" max="3590" width="7" style="79" customWidth="1"/>
    <col min="3591" max="3591" width="9.140625" style="79"/>
    <col min="3592" max="3592" width="12.5703125" style="79" customWidth="1"/>
    <col min="3593" max="3593" width="10.7109375" style="79" customWidth="1"/>
    <col min="3594" max="3594" width="11.140625" style="79" customWidth="1"/>
    <col min="3595" max="3842" width="9.140625" style="79"/>
    <col min="3843" max="3843" width="10" style="79" customWidth="1"/>
    <col min="3844" max="3844" width="9.140625" style="79"/>
    <col min="3845" max="3845" width="7.42578125" style="79" customWidth="1"/>
    <col min="3846" max="3846" width="7" style="79" customWidth="1"/>
    <col min="3847" max="3847" width="9.140625" style="79"/>
    <col min="3848" max="3848" width="12.5703125" style="79" customWidth="1"/>
    <col min="3849" max="3849" width="10.7109375" style="79" customWidth="1"/>
    <col min="3850" max="3850" width="11.140625" style="79" customWidth="1"/>
    <col min="3851" max="4098" width="9.140625" style="79"/>
    <col min="4099" max="4099" width="10" style="79" customWidth="1"/>
    <col min="4100" max="4100" width="9.140625" style="79"/>
    <col min="4101" max="4101" width="7.42578125" style="79" customWidth="1"/>
    <col min="4102" max="4102" width="7" style="79" customWidth="1"/>
    <col min="4103" max="4103" width="9.140625" style="79"/>
    <col min="4104" max="4104" width="12.5703125" style="79" customWidth="1"/>
    <col min="4105" max="4105" width="10.7109375" style="79" customWidth="1"/>
    <col min="4106" max="4106" width="11.140625" style="79" customWidth="1"/>
    <col min="4107" max="4354" width="9.140625" style="79"/>
    <col min="4355" max="4355" width="10" style="79" customWidth="1"/>
    <col min="4356" max="4356" width="9.140625" style="79"/>
    <col min="4357" max="4357" width="7.42578125" style="79" customWidth="1"/>
    <col min="4358" max="4358" width="7" style="79" customWidth="1"/>
    <col min="4359" max="4359" width="9.140625" style="79"/>
    <col min="4360" max="4360" width="12.5703125" style="79" customWidth="1"/>
    <col min="4361" max="4361" width="10.7109375" style="79" customWidth="1"/>
    <col min="4362" max="4362" width="11.140625" style="79" customWidth="1"/>
    <col min="4363" max="4610" width="9.140625" style="79"/>
    <col min="4611" max="4611" width="10" style="79" customWidth="1"/>
    <col min="4612" max="4612" width="9.140625" style="79"/>
    <col min="4613" max="4613" width="7.42578125" style="79" customWidth="1"/>
    <col min="4614" max="4614" width="7" style="79" customWidth="1"/>
    <col min="4615" max="4615" width="9.140625" style="79"/>
    <col min="4616" max="4616" width="12.5703125" style="79" customWidth="1"/>
    <col min="4617" max="4617" width="10.7109375" style="79" customWidth="1"/>
    <col min="4618" max="4618" width="11.140625" style="79" customWidth="1"/>
    <col min="4619" max="4866" width="9.140625" style="79"/>
    <col min="4867" max="4867" width="10" style="79" customWidth="1"/>
    <col min="4868" max="4868" width="9.140625" style="79"/>
    <col min="4869" max="4869" width="7.42578125" style="79" customWidth="1"/>
    <col min="4870" max="4870" width="7" style="79" customWidth="1"/>
    <col min="4871" max="4871" width="9.140625" style="79"/>
    <col min="4872" max="4872" width="12.5703125" style="79" customWidth="1"/>
    <col min="4873" max="4873" width="10.7109375" style="79" customWidth="1"/>
    <col min="4874" max="4874" width="11.140625" style="79" customWidth="1"/>
    <col min="4875" max="5122" width="9.140625" style="79"/>
    <col min="5123" max="5123" width="10" style="79" customWidth="1"/>
    <col min="5124" max="5124" width="9.140625" style="79"/>
    <col min="5125" max="5125" width="7.42578125" style="79" customWidth="1"/>
    <col min="5126" max="5126" width="7" style="79" customWidth="1"/>
    <col min="5127" max="5127" width="9.140625" style="79"/>
    <col min="5128" max="5128" width="12.5703125" style="79" customWidth="1"/>
    <col min="5129" max="5129" width="10.7109375" style="79" customWidth="1"/>
    <col min="5130" max="5130" width="11.140625" style="79" customWidth="1"/>
    <col min="5131" max="5378" width="9.140625" style="79"/>
    <col min="5379" max="5379" width="10" style="79" customWidth="1"/>
    <col min="5380" max="5380" width="9.140625" style="79"/>
    <col min="5381" max="5381" width="7.42578125" style="79" customWidth="1"/>
    <col min="5382" max="5382" width="7" style="79" customWidth="1"/>
    <col min="5383" max="5383" width="9.140625" style="79"/>
    <col min="5384" max="5384" width="12.5703125" style="79" customWidth="1"/>
    <col min="5385" max="5385" width="10.7109375" style="79" customWidth="1"/>
    <col min="5386" max="5386" width="11.140625" style="79" customWidth="1"/>
    <col min="5387" max="5634" width="9.140625" style="79"/>
    <col min="5635" max="5635" width="10" style="79" customWidth="1"/>
    <col min="5636" max="5636" width="9.140625" style="79"/>
    <col min="5637" max="5637" width="7.42578125" style="79" customWidth="1"/>
    <col min="5638" max="5638" width="7" style="79" customWidth="1"/>
    <col min="5639" max="5639" width="9.140625" style="79"/>
    <col min="5640" max="5640" width="12.5703125" style="79" customWidth="1"/>
    <col min="5641" max="5641" width="10.7109375" style="79" customWidth="1"/>
    <col min="5642" max="5642" width="11.140625" style="79" customWidth="1"/>
    <col min="5643" max="5890" width="9.140625" style="79"/>
    <col min="5891" max="5891" width="10" style="79" customWidth="1"/>
    <col min="5892" max="5892" width="9.140625" style="79"/>
    <col min="5893" max="5893" width="7.42578125" style="79" customWidth="1"/>
    <col min="5894" max="5894" width="7" style="79" customWidth="1"/>
    <col min="5895" max="5895" width="9.140625" style="79"/>
    <col min="5896" max="5896" width="12.5703125" style="79" customWidth="1"/>
    <col min="5897" max="5897" width="10.7109375" style="79" customWidth="1"/>
    <col min="5898" max="5898" width="11.140625" style="79" customWidth="1"/>
    <col min="5899" max="6146" width="9.140625" style="79"/>
    <col min="6147" max="6147" width="10" style="79" customWidth="1"/>
    <col min="6148" max="6148" width="9.140625" style="79"/>
    <col min="6149" max="6149" width="7.42578125" style="79" customWidth="1"/>
    <col min="6150" max="6150" width="7" style="79" customWidth="1"/>
    <col min="6151" max="6151" width="9.140625" style="79"/>
    <col min="6152" max="6152" width="12.5703125" style="79" customWidth="1"/>
    <col min="6153" max="6153" width="10.7109375" style="79" customWidth="1"/>
    <col min="6154" max="6154" width="11.140625" style="79" customWidth="1"/>
    <col min="6155" max="6402" width="9.140625" style="79"/>
    <col min="6403" max="6403" width="10" style="79" customWidth="1"/>
    <col min="6404" max="6404" width="9.140625" style="79"/>
    <col min="6405" max="6405" width="7.42578125" style="79" customWidth="1"/>
    <col min="6406" max="6406" width="7" style="79" customWidth="1"/>
    <col min="6407" max="6407" width="9.140625" style="79"/>
    <col min="6408" max="6408" width="12.5703125" style="79" customWidth="1"/>
    <col min="6409" max="6409" width="10.7109375" style="79" customWidth="1"/>
    <col min="6410" max="6410" width="11.140625" style="79" customWidth="1"/>
    <col min="6411" max="6658" width="9.140625" style="79"/>
    <col min="6659" max="6659" width="10" style="79" customWidth="1"/>
    <col min="6660" max="6660" width="9.140625" style="79"/>
    <col min="6661" max="6661" width="7.42578125" style="79" customWidth="1"/>
    <col min="6662" max="6662" width="7" style="79" customWidth="1"/>
    <col min="6663" max="6663" width="9.140625" style="79"/>
    <col min="6664" max="6664" width="12.5703125" style="79" customWidth="1"/>
    <col min="6665" max="6665" width="10.7109375" style="79" customWidth="1"/>
    <col min="6666" max="6666" width="11.140625" style="79" customWidth="1"/>
    <col min="6667" max="6914" width="9.140625" style="79"/>
    <col min="6915" max="6915" width="10" style="79" customWidth="1"/>
    <col min="6916" max="6916" width="9.140625" style="79"/>
    <col min="6917" max="6917" width="7.42578125" style="79" customWidth="1"/>
    <col min="6918" max="6918" width="7" style="79" customWidth="1"/>
    <col min="6919" max="6919" width="9.140625" style="79"/>
    <col min="6920" max="6920" width="12.5703125" style="79" customWidth="1"/>
    <col min="6921" max="6921" width="10.7109375" style="79" customWidth="1"/>
    <col min="6922" max="6922" width="11.140625" style="79" customWidth="1"/>
    <col min="6923" max="7170" width="9.140625" style="79"/>
    <col min="7171" max="7171" width="10" style="79" customWidth="1"/>
    <col min="7172" max="7172" width="9.140625" style="79"/>
    <col min="7173" max="7173" width="7.42578125" style="79" customWidth="1"/>
    <col min="7174" max="7174" width="7" style="79" customWidth="1"/>
    <col min="7175" max="7175" width="9.140625" style="79"/>
    <col min="7176" max="7176" width="12.5703125" style="79" customWidth="1"/>
    <col min="7177" max="7177" width="10.7109375" style="79" customWidth="1"/>
    <col min="7178" max="7178" width="11.140625" style="79" customWidth="1"/>
    <col min="7179" max="7426" width="9.140625" style="79"/>
    <col min="7427" max="7427" width="10" style="79" customWidth="1"/>
    <col min="7428" max="7428" width="9.140625" style="79"/>
    <col min="7429" max="7429" width="7.42578125" style="79" customWidth="1"/>
    <col min="7430" max="7430" width="7" style="79" customWidth="1"/>
    <col min="7431" max="7431" width="9.140625" style="79"/>
    <col min="7432" max="7432" width="12.5703125" style="79" customWidth="1"/>
    <col min="7433" max="7433" width="10.7109375" style="79" customWidth="1"/>
    <col min="7434" max="7434" width="11.140625" style="79" customWidth="1"/>
    <col min="7435" max="7682" width="9.140625" style="79"/>
    <col min="7683" max="7683" width="10" style="79" customWidth="1"/>
    <col min="7684" max="7684" width="9.140625" style="79"/>
    <col min="7685" max="7685" width="7.42578125" style="79" customWidth="1"/>
    <col min="7686" max="7686" width="7" style="79" customWidth="1"/>
    <col min="7687" max="7687" width="9.140625" style="79"/>
    <col min="7688" max="7688" width="12.5703125" style="79" customWidth="1"/>
    <col min="7689" max="7689" width="10.7109375" style="79" customWidth="1"/>
    <col min="7690" max="7690" width="11.140625" style="79" customWidth="1"/>
    <col min="7691" max="7938" width="9.140625" style="79"/>
    <col min="7939" max="7939" width="10" style="79" customWidth="1"/>
    <col min="7940" max="7940" width="9.140625" style="79"/>
    <col min="7941" max="7941" width="7.42578125" style="79" customWidth="1"/>
    <col min="7942" max="7942" width="7" style="79" customWidth="1"/>
    <col min="7943" max="7943" width="9.140625" style="79"/>
    <col min="7944" max="7944" width="12.5703125" style="79" customWidth="1"/>
    <col min="7945" max="7945" width="10.7109375" style="79" customWidth="1"/>
    <col min="7946" max="7946" width="11.140625" style="79" customWidth="1"/>
    <col min="7947" max="8194" width="9.140625" style="79"/>
    <col min="8195" max="8195" width="10" style="79" customWidth="1"/>
    <col min="8196" max="8196" width="9.140625" style="79"/>
    <col min="8197" max="8197" width="7.42578125" style="79" customWidth="1"/>
    <col min="8198" max="8198" width="7" style="79" customWidth="1"/>
    <col min="8199" max="8199" width="9.140625" style="79"/>
    <col min="8200" max="8200" width="12.5703125" style="79" customWidth="1"/>
    <col min="8201" max="8201" width="10.7109375" style="79" customWidth="1"/>
    <col min="8202" max="8202" width="11.140625" style="79" customWidth="1"/>
    <col min="8203" max="8450" width="9.140625" style="79"/>
    <col min="8451" max="8451" width="10" style="79" customWidth="1"/>
    <col min="8452" max="8452" width="9.140625" style="79"/>
    <col min="8453" max="8453" width="7.42578125" style="79" customWidth="1"/>
    <col min="8454" max="8454" width="7" style="79" customWidth="1"/>
    <col min="8455" max="8455" width="9.140625" style="79"/>
    <col min="8456" max="8456" width="12.5703125" style="79" customWidth="1"/>
    <col min="8457" max="8457" width="10.7109375" style="79" customWidth="1"/>
    <col min="8458" max="8458" width="11.140625" style="79" customWidth="1"/>
    <col min="8459" max="8706" width="9.140625" style="79"/>
    <col min="8707" max="8707" width="10" style="79" customWidth="1"/>
    <col min="8708" max="8708" width="9.140625" style="79"/>
    <col min="8709" max="8709" width="7.42578125" style="79" customWidth="1"/>
    <col min="8710" max="8710" width="7" style="79" customWidth="1"/>
    <col min="8711" max="8711" width="9.140625" style="79"/>
    <col min="8712" max="8712" width="12.5703125" style="79" customWidth="1"/>
    <col min="8713" max="8713" width="10.7109375" style="79" customWidth="1"/>
    <col min="8714" max="8714" width="11.140625" style="79" customWidth="1"/>
    <col min="8715" max="8962" width="9.140625" style="79"/>
    <col min="8963" max="8963" width="10" style="79" customWidth="1"/>
    <col min="8964" max="8964" width="9.140625" style="79"/>
    <col min="8965" max="8965" width="7.42578125" style="79" customWidth="1"/>
    <col min="8966" max="8966" width="7" style="79" customWidth="1"/>
    <col min="8967" max="8967" width="9.140625" style="79"/>
    <col min="8968" max="8968" width="12.5703125" style="79" customWidth="1"/>
    <col min="8969" max="8969" width="10.7109375" style="79" customWidth="1"/>
    <col min="8970" max="8970" width="11.140625" style="79" customWidth="1"/>
    <col min="8971" max="9218" width="9.140625" style="79"/>
    <col min="9219" max="9219" width="10" style="79" customWidth="1"/>
    <col min="9220" max="9220" width="9.140625" style="79"/>
    <col min="9221" max="9221" width="7.42578125" style="79" customWidth="1"/>
    <col min="9222" max="9222" width="7" style="79" customWidth="1"/>
    <col min="9223" max="9223" width="9.140625" style="79"/>
    <col min="9224" max="9224" width="12.5703125" style="79" customWidth="1"/>
    <col min="9225" max="9225" width="10.7109375" style="79" customWidth="1"/>
    <col min="9226" max="9226" width="11.140625" style="79" customWidth="1"/>
    <col min="9227" max="9474" width="9.140625" style="79"/>
    <col min="9475" max="9475" width="10" style="79" customWidth="1"/>
    <col min="9476" max="9476" width="9.140625" style="79"/>
    <col min="9477" max="9477" width="7.42578125" style="79" customWidth="1"/>
    <col min="9478" max="9478" width="7" style="79" customWidth="1"/>
    <col min="9479" max="9479" width="9.140625" style="79"/>
    <col min="9480" max="9480" width="12.5703125" style="79" customWidth="1"/>
    <col min="9481" max="9481" width="10.7109375" style="79" customWidth="1"/>
    <col min="9482" max="9482" width="11.140625" style="79" customWidth="1"/>
    <col min="9483" max="9730" width="9.140625" style="79"/>
    <col min="9731" max="9731" width="10" style="79" customWidth="1"/>
    <col min="9732" max="9732" width="9.140625" style="79"/>
    <col min="9733" max="9733" width="7.42578125" style="79" customWidth="1"/>
    <col min="9734" max="9734" width="7" style="79" customWidth="1"/>
    <col min="9735" max="9735" width="9.140625" style="79"/>
    <col min="9736" max="9736" width="12.5703125" style="79" customWidth="1"/>
    <col min="9737" max="9737" width="10.7109375" style="79" customWidth="1"/>
    <col min="9738" max="9738" width="11.140625" style="79" customWidth="1"/>
    <col min="9739" max="9986" width="9.140625" style="79"/>
    <col min="9987" max="9987" width="10" style="79" customWidth="1"/>
    <col min="9988" max="9988" width="9.140625" style="79"/>
    <col min="9989" max="9989" width="7.42578125" style="79" customWidth="1"/>
    <col min="9990" max="9990" width="7" style="79" customWidth="1"/>
    <col min="9991" max="9991" width="9.140625" style="79"/>
    <col min="9992" max="9992" width="12.5703125" style="79" customWidth="1"/>
    <col min="9993" max="9993" width="10.7109375" style="79" customWidth="1"/>
    <col min="9994" max="9994" width="11.140625" style="79" customWidth="1"/>
    <col min="9995" max="10242" width="9.140625" style="79"/>
    <col min="10243" max="10243" width="10" style="79" customWidth="1"/>
    <col min="10244" max="10244" width="9.140625" style="79"/>
    <col min="10245" max="10245" width="7.42578125" style="79" customWidth="1"/>
    <col min="10246" max="10246" width="7" style="79" customWidth="1"/>
    <col min="10247" max="10247" width="9.140625" style="79"/>
    <col min="10248" max="10248" width="12.5703125" style="79" customWidth="1"/>
    <col min="10249" max="10249" width="10.7109375" style="79" customWidth="1"/>
    <col min="10250" max="10250" width="11.140625" style="79" customWidth="1"/>
    <col min="10251" max="10498" width="9.140625" style="79"/>
    <col min="10499" max="10499" width="10" style="79" customWidth="1"/>
    <col min="10500" max="10500" width="9.140625" style="79"/>
    <col min="10501" max="10501" width="7.42578125" style="79" customWidth="1"/>
    <col min="10502" max="10502" width="7" style="79" customWidth="1"/>
    <col min="10503" max="10503" width="9.140625" style="79"/>
    <col min="10504" max="10504" width="12.5703125" style="79" customWidth="1"/>
    <col min="10505" max="10505" width="10.7109375" style="79" customWidth="1"/>
    <col min="10506" max="10506" width="11.140625" style="79" customWidth="1"/>
    <col min="10507" max="10754" width="9.140625" style="79"/>
    <col min="10755" max="10755" width="10" style="79" customWidth="1"/>
    <col min="10756" max="10756" width="9.140625" style="79"/>
    <col min="10757" max="10757" width="7.42578125" style="79" customWidth="1"/>
    <col min="10758" max="10758" width="7" style="79" customWidth="1"/>
    <col min="10759" max="10759" width="9.140625" style="79"/>
    <col min="10760" max="10760" width="12.5703125" style="79" customWidth="1"/>
    <col min="10761" max="10761" width="10.7109375" style="79" customWidth="1"/>
    <col min="10762" max="10762" width="11.140625" style="79" customWidth="1"/>
    <col min="10763" max="11010" width="9.140625" style="79"/>
    <col min="11011" max="11011" width="10" style="79" customWidth="1"/>
    <col min="11012" max="11012" width="9.140625" style="79"/>
    <col min="11013" max="11013" width="7.42578125" style="79" customWidth="1"/>
    <col min="11014" max="11014" width="7" style="79" customWidth="1"/>
    <col min="11015" max="11015" width="9.140625" style="79"/>
    <col min="11016" max="11016" width="12.5703125" style="79" customWidth="1"/>
    <col min="11017" max="11017" width="10.7109375" style="79" customWidth="1"/>
    <col min="11018" max="11018" width="11.140625" style="79" customWidth="1"/>
    <col min="11019" max="11266" width="9.140625" style="79"/>
    <col min="11267" max="11267" width="10" style="79" customWidth="1"/>
    <col min="11268" max="11268" width="9.140625" style="79"/>
    <col min="11269" max="11269" width="7.42578125" style="79" customWidth="1"/>
    <col min="11270" max="11270" width="7" style="79" customWidth="1"/>
    <col min="11271" max="11271" width="9.140625" style="79"/>
    <col min="11272" max="11272" width="12.5703125" style="79" customWidth="1"/>
    <col min="11273" max="11273" width="10.7109375" style="79" customWidth="1"/>
    <col min="11274" max="11274" width="11.140625" style="79" customWidth="1"/>
    <col min="11275" max="11522" width="9.140625" style="79"/>
    <col min="11523" max="11523" width="10" style="79" customWidth="1"/>
    <col min="11524" max="11524" width="9.140625" style="79"/>
    <col min="11525" max="11525" width="7.42578125" style="79" customWidth="1"/>
    <col min="11526" max="11526" width="7" style="79" customWidth="1"/>
    <col min="11527" max="11527" width="9.140625" style="79"/>
    <col min="11528" max="11528" width="12.5703125" style="79" customWidth="1"/>
    <col min="11529" max="11529" width="10.7109375" style="79" customWidth="1"/>
    <col min="11530" max="11530" width="11.140625" style="79" customWidth="1"/>
    <col min="11531" max="11778" width="9.140625" style="79"/>
    <col min="11779" max="11779" width="10" style="79" customWidth="1"/>
    <col min="11780" max="11780" width="9.140625" style="79"/>
    <col min="11781" max="11781" width="7.42578125" style="79" customWidth="1"/>
    <col min="11782" max="11782" width="7" style="79" customWidth="1"/>
    <col min="11783" max="11783" width="9.140625" style="79"/>
    <col min="11784" max="11784" width="12.5703125" style="79" customWidth="1"/>
    <col min="11785" max="11785" width="10.7109375" style="79" customWidth="1"/>
    <col min="11786" max="11786" width="11.140625" style="79" customWidth="1"/>
    <col min="11787" max="12034" width="9.140625" style="79"/>
    <col min="12035" max="12035" width="10" style="79" customWidth="1"/>
    <col min="12036" max="12036" width="9.140625" style="79"/>
    <col min="12037" max="12037" width="7.42578125" style="79" customWidth="1"/>
    <col min="12038" max="12038" width="7" style="79" customWidth="1"/>
    <col min="12039" max="12039" width="9.140625" style="79"/>
    <col min="12040" max="12040" width="12.5703125" style="79" customWidth="1"/>
    <col min="12041" max="12041" width="10.7109375" style="79" customWidth="1"/>
    <col min="12042" max="12042" width="11.140625" style="79" customWidth="1"/>
    <col min="12043" max="12290" width="9.140625" style="79"/>
    <col min="12291" max="12291" width="10" style="79" customWidth="1"/>
    <col min="12292" max="12292" width="9.140625" style="79"/>
    <col min="12293" max="12293" width="7.42578125" style="79" customWidth="1"/>
    <col min="12294" max="12294" width="7" style="79" customWidth="1"/>
    <col min="12295" max="12295" width="9.140625" style="79"/>
    <col min="12296" max="12296" width="12.5703125" style="79" customWidth="1"/>
    <col min="12297" max="12297" width="10.7109375" style="79" customWidth="1"/>
    <col min="12298" max="12298" width="11.140625" style="79" customWidth="1"/>
    <col min="12299" max="12546" width="9.140625" style="79"/>
    <col min="12547" max="12547" width="10" style="79" customWidth="1"/>
    <col min="12548" max="12548" width="9.140625" style="79"/>
    <col min="12549" max="12549" width="7.42578125" style="79" customWidth="1"/>
    <col min="12550" max="12550" width="7" style="79" customWidth="1"/>
    <col min="12551" max="12551" width="9.140625" style="79"/>
    <col min="12552" max="12552" width="12.5703125" style="79" customWidth="1"/>
    <col min="12553" max="12553" width="10.7109375" style="79" customWidth="1"/>
    <col min="12554" max="12554" width="11.140625" style="79" customWidth="1"/>
    <col min="12555" max="12802" width="9.140625" style="79"/>
    <col min="12803" max="12803" width="10" style="79" customWidth="1"/>
    <col min="12804" max="12804" width="9.140625" style="79"/>
    <col min="12805" max="12805" width="7.42578125" style="79" customWidth="1"/>
    <col min="12806" max="12806" width="7" style="79" customWidth="1"/>
    <col min="12807" max="12807" width="9.140625" style="79"/>
    <col min="12808" max="12808" width="12.5703125" style="79" customWidth="1"/>
    <col min="12809" max="12809" width="10.7109375" style="79" customWidth="1"/>
    <col min="12810" max="12810" width="11.140625" style="79" customWidth="1"/>
    <col min="12811" max="13058" width="9.140625" style="79"/>
    <col min="13059" max="13059" width="10" style="79" customWidth="1"/>
    <col min="13060" max="13060" width="9.140625" style="79"/>
    <col min="13061" max="13061" width="7.42578125" style="79" customWidth="1"/>
    <col min="13062" max="13062" width="7" style="79" customWidth="1"/>
    <col min="13063" max="13063" width="9.140625" style="79"/>
    <col min="13064" max="13064" width="12.5703125" style="79" customWidth="1"/>
    <col min="13065" max="13065" width="10.7109375" style="79" customWidth="1"/>
    <col min="13066" max="13066" width="11.140625" style="79" customWidth="1"/>
    <col min="13067" max="13314" width="9.140625" style="79"/>
    <col min="13315" max="13315" width="10" style="79" customWidth="1"/>
    <col min="13316" max="13316" width="9.140625" style="79"/>
    <col min="13317" max="13317" width="7.42578125" style="79" customWidth="1"/>
    <col min="13318" max="13318" width="7" style="79" customWidth="1"/>
    <col min="13319" max="13319" width="9.140625" style="79"/>
    <col min="13320" max="13320" width="12.5703125" style="79" customWidth="1"/>
    <col min="13321" max="13321" width="10.7109375" style="79" customWidth="1"/>
    <col min="13322" max="13322" width="11.140625" style="79" customWidth="1"/>
    <col min="13323" max="13570" width="9.140625" style="79"/>
    <col min="13571" max="13571" width="10" style="79" customWidth="1"/>
    <col min="13572" max="13572" width="9.140625" style="79"/>
    <col min="13573" max="13573" width="7.42578125" style="79" customWidth="1"/>
    <col min="13574" max="13574" width="7" style="79" customWidth="1"/>
    <col min="13575" max="13575" width="9.140625" style="79"/>
    <col min="13576" max="13576" width="12.5703125" style="79" customWidth="1"/>
    <col min="13577" max="13577" width="10.7109375" style="79" customWidth="1"/>
    <col min="13578" max="13578" width="11.140625" style="79" customWidth="1"/>
    <col min="13579" max="13826" width="9.140625" style="79"/>
    <col min="13827" max="13827" width="10" style="79" customWidth="1"/>
    <col min="13828" max="13828" width="9.140625" style="79"/>
    <col min="13829" max="13829" width="7.42578125" style="79" customWidth="1"/>
    <col min="13830" max="13830" width="7" style="79" customWidth="1"/>
    <col min="13831" max="13831" width="9.140625" style="79"/>
    <col min="13832" max="13832" width="12.5703125" style="79" customWidth="1"/>
    <col min="13833" max="13833" width="10.7109375" style="79" customWidth="1"/>
    <col min="13834" max="13834" width="11.140625" style="79" customWidth="1"/>
    <col min="13835" max="14082" width="9.140625" style="79"/>
    <col min="14083" max="14083" width="10" style="79" customWidth="1"/>
    <col min="14084" max="14084" width="9.140625" style="79"/>
    <col min="14085" max="14085" width="7.42578125" style="79" customWidth="1"/>
    <col min="14086" max="14086" width="7" style="79" customWidth="1"/>
    <col min="14087" max="14087" width="9.140625" style="79"/>
    <col min="14088" max="14088" width="12.5703125" style="79" customWidth="1"/>
    <col min="14089" max="14089" width="10.7109375" style="79" customWidth="1"/>
    <col min="14090" max="14090" width="11.140625" style="79" customWidth="1"/>
    <col min="14091" max="14338" width="9.140625" style="79"/>
    <col min="14339" max="14339" width="10" style="79" customWidth="1"/>
    <col min="14340" max="14340" width="9.140625" style="79"/>
    <col min="14341" max="14341" width="7.42578125" style="79" customWidth="1"/>
    <col min="14342" max="14342" width="7" style="79" customWidth="1"/>
    <col min="14343" max="14343" width="9.140625" style="79"/>
    <col min="14344" max="14344" width="12.5703125" style="79" customWidth="1"/>
    <col min="14345" max="14345" width="10.7109375" style="79" customWidth="1"/>
    <col min="14346" max="14346" width="11.140625" style="79" customWidth="1"/>
    <col min="14347" max="14594" width="9.140625" style="79"/>
    <col min="14595" max="14595" width="10" style="79" customWidth="1"/>
    <col min="14596" max="14596" width="9.140625" style="79"/>
    <col min="14597" max="14597" width="7.42578125" style="79" customWidth="1"/>
    <col min="14598" max="14598" width="7" style="79" customWidth="1"/>
    <col min="14599" max="14599" width="9.140625" style="79"/>
    <col min="14600" max="14600" width="12.5703125" style="79" customWidth="1"/>
    <col min="14601" max="14601" width="10.7109375" style="79" customWidth="1"/>
    <col min="14602" max="14602" width="11.140625" style="79" customWidth="1"/>
    <col min="14603" max="14850" width="9.140625" style="79"/>
    <col min="14851" max="14851" width="10" style="79" customWidth="1"/>
    <col min="14852" max="14852" width="9.140625" style="79"/>
    <col min="14853" max="14853" width="7.42578125" style="79" customWidth="1"/>
    <col min="14854" max="14854" width="7" style="79" customWidth="1"/>
    <col min="14855" max="14855" width="9.140625" style="79"/>
    <col min="14856" max="14856" width="12.5703125" style="79" customWidth="1"/>
    <col min="14857" max="14857" width="10.7109375" style="79" customWidth="1"/>
    <col min="14858" max="14858" width="11.140625" style="79" customWidth="1"/>
    <col min="14859" max="15106" width="9.140625" style="79"/>
    <col min="15107" max="15107" width="10" style="79" customWidth="1"/>
    <col min="15108" max="15108" width="9.140625" style="79"/>
    <col min="15109" max="15109" width="7.42578125" style="79" customWidth="1"/>
    <col min="15110" max="15110" width="7" style="79" customWidth="1"/>
    <col min="15111" max="15111" width="9.140625" style="79"/>
    <col min="15112" max="15112" width="12.5703125" style="79" customWidth="1"/>
    <col min="15113" max="15113" width="10.7109375" style="79" customWidth="1"/>
    <col min="15114" max="15114" width="11.140625" style="79" customWidth="1"/>
    <col min="15115" max="15362" width="9.140625" style="79"/>
    <col min="15363" max="15363" width="10" style="79" customWidth="1"/>
    <col min="15364" max="15364" width="9.140625" style="79"/>
    <col min="15365" max="15365" width="7.42578125" style="79" customWidth="1"/>
    <col min="15366" max="15366" width="7" style="79" customWidth="1"/>
    <col min="15367" max="15367" width="9.140625" style="79"/>
    <col min="15368" max="15368" width="12.5703125" style="79" customWidth="1"/>
    <col min="15369" max="15369" width="10.7109375" style="79" customWidth="1"/>
    <col min="15370" max="15370" width="11.140625" style="79" customWidth="1"/>
    <col min="15371" max="15618" width="9.140625" style="79"/>
    <col min="15619" max="15619" width="10" style="79" customWidth="1"/>
    <col min="15620" max="15620" width="9.140625" style="79"/>
    <col min="15621" max="15621" width="7.42578125" style="79" customWidth="1"/>
    <col min="15622" max="15622" width="7" style="79" customWidth="1"/>
    <col min="15623" max="15623" width="9.140625" style="79"/>
    <col min="15624" max="15624" width="12.5703125" style="79" customWidth="1"/>
    <col min="15625" max="15625" width="10.7109375" style="79" customWidth="1"/>
    <col min="15626" max="15626" width="11.140625" style="79" customWidth="1"/>
    <col min="15627" max="15874" width="9.140625" style="79"/>
    <col min="15875" max="15875" width="10" style="79" customWidth="1"/>
    <col min="15876" max="15876" width="9.140625" style="79"/>
    <col min="15877" max="15877" width="7.42578125" style="79" customWidth="1"/>
    <col min="15878" max="15878" width="7" style="79" customWidth="1"/>
    <col min="15879" max="15879" width="9.140625" style="79"/>
    <col min="15880" max="15880" width="12.5703125" style="79" customWidth="1"/>
    <col min="15881" max="15881" width="10.7109375" style="79" customWidth="1"/>
    <col min="15882" max="15882" width="11.140625" style="79" customWidth="1"/>
    <col min="15883" max="16130" width="9.140625" style="79"/>
    <col min="16131" max="16131" width="10" style="79" customWidth="1"/>
    <col min="16132" max="16132" width="9.140625" style="79"/>
    <col min="16133" max="16133" width="7.42578125" style="79" customWidth="1"/>
    <col min="16134" max="16134" width="7" style="79" customWidth="1"/>
    <col min="16135" max="16135" width="9.140625" style="79"/>
    <col min="16136" max="16136" width="12.5703125" style="79" customWidth="1"/>
    <col min="16137" max="16137" width="10.7109375" style="79" customWidth="1"/>
    <col min="16138" max="16138" width="11.140625" style="79" customWidth="1"/>
    <col min="16139" max="16384" width="9.140625" style="79"/>
  </cols>
  <sheetData>
    <row r="1" spans="1:10" ht="20.25" x14ac:dyDescent="0.2">
      <c r="A1" s="415" t="str">
        <f>[1]Planilha!C1</f>
        <v xml:space="preserve">PREFEITURA MUNICIPAL DE VARGEM ALTA     </v>
      </c>
      <c r="B1" s="416"/>
      <c r="C1" s="416"/>
      <c r="D1" s="416"/>
      <c r="E1" s="416"/>
      <c r="F1" s="416"/>
      <c r="G1" s="416"/>
      <c r="H1" s="416"/>
      <c r="I1" s="416"/>
      <c r="J1" s="417"/>
    </row>
    <row r="2" spans="1:10" ht="15.75" x14ac:dyDescent="0.2">
      <c r="A2" s="418" t="s">
        <v>10</v>
      </c>
      <c r="B2" s="419"/>
      <c r="C2" s="419"/>
      <c r="D2" s="419"/>
      <c r="E2" s="419"/>
      <c r="F2" s="419"/>
      <c r="G2" s="419"/>
      <c r="H2" s="419"/>
      <c r="I2" s="419"/>
      <c r="J2" s="420"/>
    </row>
    <row r="3" spans="1:10" x14ac:dyDescent="0.2">
      <c r="A3" s="80"/>
      <c r="B3" s="421"/>
      <c r="C3" s="421"/>
      <c r="D3" s="421"/>
      <c r="E3" s="421"/>
      <c r="F3" s="421"/>
      <c r="G3" s="421"/>
      <c r="H3" s="421"/>
      <c r="I3" s="421"/>
      <c r="J3" s="421"/>
    </row>
    <row r="4" spans="1:10" x14ac:dyDescent="0.2">
      <c r="A4" s="81" t="s">
        <v>11</v>
      </c>
      <c r="B4" s="422" t="str">
        <f>PLANILHA!B4</f>
        <v>INSTALAÇÃO DE 128 UNIDADES DE BIODIGESTORES EM ALTO POMBAL, ALTO OURO E SUMIDOURO</v>
      </c>
      <c r="C4" s="422"/>
      <c r="D4" s="422"/>
      <c r="E4" s="422"/>
      <c r="F4" s="422"/>
      <c r="G4" s="422"/>
      <c r="H4" s="422"/>
      <c r="I4" s="422"/>
      <c r="J4" s="423"/>
    </row>
    <row r="5" spans="1:10" x14ac:dyDescent="0.2">
      <c r="A5" s="82" t="s">
        <v>12</v>
      </c>
      <c r="B5" s="422" t="str">
        <f>PLANILHA!B5</f>
        <v>VARGEM ALTA - ES.</v>
      </c>
      <c r="C5" s="422"/>
      <c r="D5" s="422"/>
      <c r="E5" s="422"/>
      <c r="F5" s="422"/>
      <c r="G5" s="422"/>
      <c r="H5" s="422"/>
      <c r="I5" s="422"/>
      <c r="J5" s="423"/>
    </row>
    <row r="6" spans="1:10" x14ac:dyDescent="0.2">
      <c r="B6" s="83"/>
      <c r="C6" s="83"/>
      <c r="D6" s="83"/>
      <c r="E6" s="83"/>
      <c r="F6" s="83"/>
      <c r="G6" s="83"/>
      <c r="H6" s="83"/>
      <c r="I6" s="83"/>
      <c r="J6" s="83"/>
    </row>
    <row r="7" spans="1:10" x14ac:dyDescent="0.2">
      <c r="A7" s="424" t="s">
        <v>89</v>
      </c>
      <c r="B7" s="425"/>
      <c r="C7" s="425"/>
      <c r="D7" s="425"/>
      <c r="E7" s="425"/>
      <c r="F7" s="425"/>
      <c r="G7" s="425"/>
      <c r="H7" s="425"/>
      <c r="I7" s="425"/>
      <c r="J7" s="426"/>
    </row>
    <row r="8" spans="1:10" x14ac:dyDescent="0.2">
      <c r="A8" s="427"/>
      <c r="B8" s="428"/>
      <c r="C8" s="428"/>
      <c r="D8" s="428"/>
      <c r="E8" s="428"/>
      <c r="F8" s="428"/>
      <c r="G8" s="428"/>
      <c r="H8" s="428"/>
      <c r="I8" s="428"/>
      <c r="J8" s="429"/>
    </row>
    <row r="9" spans="1:10" x14ac:dyDescent="0.2">
      <c r="A9" s="84" t="s">
        <v>90</v>
      </c>
      <c r="B9" s="430" t="str">
        <f>PLANILHA!C9</f>
        <v>SERVIÇOS PARA INSTALAÇÃO DE BIODIGESTORES</v>
      </c>
      <c r="C9" s="430"/>
      <c r="D9" s="430"/>
      <c r="E9" s="430"/>
      <c r="F9" s="430"/>
      <c r="G9" s="430"/>
      <c r="H9" s="430"/>
      <c r="I9" s="430"/>
      <c r="J9" s="85" t="s">
        <v>91</v>
      </c>
    </row>
    <row r="10" spans="1:10" ht="37.5" customHeight="1" x14ac:dyDescent="0.2">
      <c r="A10" s="86" t="s">
        <v>26</v>
      </c>
      <c r="B10" s="391" t="str">
        <f>PLANILHA!C15</f>
        <v>ALVENARIA DE VEDAÇÃO DE BLOCOS CERÂMICOS FURADOS NA HORIZONTAL DE 19X19X39 CM (ESPESSURA 19 CM) E ARGAMASSA DE ASSENTAMENTO COM PREPARO EM BETONEIRA. AF_12/2021</v>
      </c>
      <c r="C10" s="392"/>
      <c r="D10" s="392"/>
      <c r="E10" s="392"/>
      <c r="F10" s="392"/>
      <c r="G10" s="392"/>
      <c r="H10" s="392"/>
      <c r="I10" s="393"/>
      <c r="J10" s="87" t="s">
        <v>132</v>
      </c>
    </row>
    <row r="11" spans="1:10" x14ac:dyDescent="0.2">
      <c r="B11" s="396"/>
      <c r="C11" s="396"/>
      <c r="D11" s="396"/>
      <c r="E11" s="396"/>
      <c r="F11" s="396"/>
      <c r="G11" s="396"/>
      <c r="H11" s="396"/>
      <c r="I11" s="396"/>
      <c r="J11" s="396"/>
    </row>
    <row r="12" spans="1:10" x14ac:dyDescent="0.2">
      <c r="A12" s="88" t="s">
        <v>92</v>
      </c>
      <c r="B12" s="88" t="s">
        <v>93</v>
      </c>
      <c r="C12" s="89"/>
      <c r="D12" s="90"/>
      <c r="E12" s="91" t="s">
        <v>4</v>
      </c>
      <c r="F12" s="379" t="s">
        <v>94</v>
      </c>
      <c r="G12" s="412"/>
      <c r="H12" s="91" t="s">
        <v>95</v>
      </c>
      <c r="I12" s="91" t="s">
        <v>96</v>
      </c>
      <c r="J12" s="92"/>
    </row>
    <row r="13" spans="1:10" ht="22.5" x14ac:dyDescent="0.2">
      <c r="A13" s="93" t="s">
        <v>126</v>
      </c>
      <c r="B13" s="401" t="s">
        <v>125</v>
      </c>
      <c r="C13" s="402"/>
      <c r="D13" s="403"/>
      <c r="E13" s="91" t="s">
        <v>98</v>
      </c>
      <c r="F13" s="413">
        <v>0.31919999999999998</v>
      </c>
      <c r="G13" s="414"/>
      <c r="H13" s="94">
        <v>23.93</v>
      </c>
      <c r="I13" s="95">
        <f>H13*F13</f>
        <v>7.6384559999999997</v>
      </c>
      <c r="J13" s="92"/>
    </row>
    <row r="14" spans="1:10" ht="22.5" x14ac:dyDescent="0.2">
      <c r="A14" s="93" t="s">
        <v>128</v>
      </c>
      <c r="B14" s="401" t="s">
        <v>127</v>
      </c>
      <c r="C14" s="402"/>
      <c r="D14" s="403"/>
      <c r="E14" s="91" t="s">
        <v>98</v>
      </c>
      <c r="F14" s="413">
        <v>0.13719999999999999</v>
      </c>
      <c r="G14" s="414"/>
      <c r="H14" s="94">
        <v>29.97</v>
      </c>
      <c r="I14" s="95">
        <f t="shared" ref="I14:I17" si="0">H14*F14</f>
        <v>4.1118839999999999</v>
      </c>
      <c r="J14" s="92"/>
    </row>
    <row r="15" spans="1:10" ht="22.5" x14ac:dyDescent="0.2">
      <c r="A15" s="93" t="s">
        <v>191</v>
      </c>
      <c r="B15" s="391" t="s">
        <v>97</v>
      </c>
      <c r="C15" s="392"/>
      <c r="D15" s="393"/>
      <c r="E15" s="91" t="s">
        <v>98</v>
      </c>
      <c r="F15" s="413">
        <v>0.182</v>
      </c>
      <c r="G15" s="414"/>
      <c r="H15" s="94">
        <v>31.41</v>
      </c>
      <c r="I15" s="95">
        <f t="shared" si="0"/>
        <v>5.7166199999999998</v>
      </c>
      <c r="J15" s="96"/>
    </row>
    <row r="16" spans="1:10" ht="22.5" x14ac:dyDescent="0.2">
      <c r="A16" s="93" t="s">
        <v>147</v>
      </c>
      <c r="B16" s="391" t="s">
        <v>146</v>
      </c>
      <c r="C16" s="392"/>
      <c r="D16" s="393"/>
      <c r="E16" s="97" t="s">
        <v>98</v>
      </c>
      <c r="F16" s="413">
        <v>5.2359999999999998</v>
      </c>
      <c r="G16" s="414"/>
      <c r="H16" s="98">
        <v>30.17</v>
      </c>
      <c r="I16" s="95">
        <f t="shared" si="0"/>
        <v>157.97012000000001</v>
      </c>
      <c r="J16" s="96"/>
    </row>
    <row r="17" spans="1:10" ht="22.5" x14ac:dyDescent="0.2">
      <c r="A17" s="93" t="s">
        <v>130</v>
      </c>
      <c r="B17" s="391" t="s">
        <v>129</v>
      </c>
      <c r="C17" s="392"/>
      <c r="D17" s="393"/>
      <c r="E17" s="97" t="s">
        <v>98</v>
      </c>
      <c r="F17" s="413">
        <v>14.192</v>
      </c>
      <c r="G17" s="414"/>
      <c r="H17" s="98">
        <v>23.57</v>
      </c>
      <c r="I17" s="95">
        <f t="shared" si="0"/>
        <v>334.50544000000002</v>
      </c>
      <c r="J17" s="96"/>
    </row>
    <row r="18" spans="1:10" x14ac:dyDescent="0.2">
      <c r="A18" s="375" t="s">
        <v>99</v>
      </c>
      <c r="B18" s="376"/>
      <c r="C18" s="376"/>
      <c r="D18" s="377"/>
      <c r="E18" s="379"/>
      <c r="F18" s="396"/>
      <c r="G18" s="396"/>
      <c r="H18" s="396"/>
      <c r="I18" s="396"/>
      <c r="J18" s="99">
        <f>I15+I17+I14+I13+I16</f>
        <v>509.94252</v>
      </c>
    </row>
    <row r="19" spans="1:10" x14ac:dyDescent="0.2">
      <c r="B19" s="353"/>
      <c r="C19" s="353"/>
      <c r="D19" s="353"/>
      <c r="E19" s="353"/>
      <c r="F19" s="353"/>
      <c r="G19" s="353"/>
      <c r="H19" s="353"/>
      <c r="I19" s="353"/>
      <c r="J19" s="353"/>
    </row>
    <row r="20" spans="1:10" x14ac:dyDescent="0.2">
      <c r="A20" s="88" t="s">
        <v>92</v>
      </c>
      <c r="B20" s="88" t="s">
        <v>100</v>
      </c>
      <c r="C20" s="89"/>
      <c r="D20" s="90"/>
      <c r="E20" s="91" t="s">
        <v>4</v>
      </c>
      <c r="F20" s="378" t="s">
        <v>94</v>
      </c>
      <c r="G20" s="378"/>
      <c r="H20" s="91" t="s">
        <v>95</v>
      </c>
      <c r="I20" s="91" t="s">
        <v>96</v>
      </c>
      <c r="J20" s="92"/>
    </row>
    <row r="21" spans="1:10" ht="22.5" x14ac:dyDescent="0.2">
      <c r="A21" s="93" t="s">
        <v>192</v>
      </c>
      <c r="B21" s="401" t="s">
        <v>131</v>
      </c>
      <c r="C21" s="402"/>
      <c r="D21" s="403"/>
      <c r="E21" s="91" t="s">
        <v>103</v>
      </c>
      <c r="F21" s="404">
        <v>1.9722500000000001</v>
      </c>
      <c r="G21" s="405"/>
      <c r="H21" s="94">
        <v>9.49</v>
      </c>
      <c r="I21" s="100">
        <f>H21*F21</f>
        <v>18.716652500000002</v>
      </c>
      <c r="J21" s="92"/>
    </row>
    <row r="22" spans="1:10" ht="33.75" customHeight="1" x14ac:dyDescent="0.2">
      <c r="A22" s="93" t="s">
        <v>134</v>
      </c>
      <c r="B22" s="401" t="s">
        <v>133</v>
      </c>
      <c r="C22" s="402"/>
      <c r="D22" s="403"/>
      <c r="E22" s="91" t="s">
        <v>103</v>
      </c>
      <c r="F22" s="404">
        <v>3.4299999999999997E-2</v>
      </c>
      <c r="G22" s="405"/>
      <c r="H22" s="98">
        <v>29.62</v>
      </c>
      <c r="I22" s="100">
        <f t="shared" ref="I22:I29" si="1">H22*F22</f>
        <v>1.0159659999999999</v>
      </c>
      <c r="J22" s="92"/>
    </row>
    <row r="23" spans="1:10" ht="22.5" x14ac:dyDescent="0.2">
      <c r="A23" s="93" t="s">
        <v>135</v>
      </c>
      <c r="B23" s="401" t="s">
        <v>119</v>
      </c>
      <c r="C23" s="402"/>
      <c r="D23" s="403"/>
      <c r="E23" s="91" t="s">
        <v>120</v>
      </c>
      <c r="F23" s="404">
        <v>0.17557700000000001</v>
      </c>
      <c r="G23" s="405"/>
      <c r="H23" s="98">
        <v>143.33000000000001</v>
      </c>
      <c r="I23" s="100">
        <f t="shared" si="1"/>
        <v>25.165451410000003</v>
      </c>
      <c r="J23" s="92"/>
    </row>
    <row r="24" spans="1:10" ht="22.5" x14ac:dyDescent="0.2">
      <c r="A24" s="93" t="s">
        <v>193</v>
      </c>
      <c r="B24" s="401" t="s">
        <v>136</v>
      </c>
      <c r="C24" s="402"/>
      <c r="D24" s="403"/>
      <c r="E24" s="91" t="s">
        <v>132</v>
      </c>
      <c r="F24" s="404">
        <v>46.764000000000003</v>
      </c>
      <c r="G24" s="405"/>
      <c r="H24" s="98">
        <v>3.1</v>
      </c>
      <c r="I24" s="100">
        <f t="shared" si="1"/>
        <v>144.9684</v>
      </c>
      <c r="J24" s="92"/>
    </row>
    <row r="25" spans="1:10" ht="22.5" x14ac:dyDescent="0.2">
      <c r="A25" s="93" t="s">
        <v>137</v>
      </c>
      <c r="B25" s="401" t="s">
        <v>122</v>
      </c>
      <c r="C25" s="402"/>
      <c r="D25" s="403"/>
      <c r="E25" s="91" t="s">
        <v>120</v>
      </c>
      <c r="F25" s="404">
        <v>1.9462E-2</v>
      </c>
      <c r="G25" s="405"/>
      <c r="H25" s="94">
        <v>156.71</v>
      </c>
      <c r="I25" s="100">
        <f t="shared" si="1"/>
        <v>3.0498900200000003</v>
      </c>
      <c r="J25" s="92"/>
    </row>
    <row r="26" spans="1:10" ht="22.5" x14ac:dyDescent="0.2">
      <c r="A26" s="93" t="s">
        <v>123</v>
      </c>
      <c r="B26" s="401" t="s">
        <v>124</v>
      </c>
      <c r="C26" s="402"/>
      <c r="D26" s="403"/>
      <c r="E26" s="91" t="s">
        <v>120</v>
      </c>
      <c r="F26" s="404">
        <v>4.5510000000000002E-2</v>
      </c>
      <c r="G26" s="405"/>
      <c r="H26" s="94">
        <v>156.71</v>
      </c>
      <c r="I26" s="100">
        <f t="shared" si="1"/>
        <v>7.1318721000000007</v>
      </c>
      <c r="J26" s="92"/>
    </row>
    <row r="27" spans="1:10" ht="22.5" x14ac:dyDescent="0.2">
      <c r="A27" s="93" t="s">
        <v>139</v>
      </c>
      <c r="B27" s="401" t="s">
        <v>138</v>
      </c>
      <c r="C27" s="402"/>
      <c r="D27" s="403"/>
      <c r="E27" s="91" t="s">
        <v>103</v>
      </c>
      <c r="F27" s="404">
        <v>5.1344000000000003</v>
      </c>
      <c r="G27" s="405"/>
      <c r="H27" s="98">
        <v>1.44</v>
      </c>
      <c r="I27" s="100">
        <f t="shared" si="1"/>
        <v>7.3935360000000001</v>
      </c>
      <c r="J27" s="92"/>
    </row>
    <row r="28" spans="1:10" ht="22.5" x14ac:dyDescent="0.2">
      <c r="A28" s="93" t="s">
        <v>141</v>
      </c>
      <c r="B28" s="401" t="s">
        <v>140</v>
      </c>
      <c r="C28" s="402"/>
      <c r="D28" s="403"/>
      <c r="E28" s="91" t="s">
        <v>103</v>
      </c>
      <c r="F28" s="410">
        <v>47.031500000000001</v>
      </c>
      <c r="G28" s="411"/>
      <c r="H28" s="98">
        <v>0.64</v>
      </c>
      <c r="I28" s="100">
        <f t="shared" si="1"/>
        <v>30.100160000000002</v>
      </c>
      <c r="J28" s="92"/>
    </row>
    <row r="29" spans="1:10" ht="22.5" x14ac:dyDescent="0.2">
      <c r="A29" s="93" t="s">
        <v>143</v>
      </c>
      <c r="B29" s="401" t="s">
        <v>142</v>
      </c>
      <c r="C29" s="402"/>
      <c r="D29" s="403"/>
      <c r="E29" s="91" t="s">
        <v>121</v>
      </c>
      <c r="F29" s="408">
        <v>5.6000000000000001E-2</v>
      </c>
      <c r="G29" s="409"/>
      <c r="H29" s="98">
        <v>17.489999999999998</v>
      </c>
      <c r="I29" s="100">
        <f t="shared" si="1"/>
        <v>0.97943999999999998</v>
      </c>
      <c r="J29" s="92"/>
    </row>
    <row r="30" spans="1:10" ht="22.5" x14ac:dyDescent="0.2">
      <c r="A30" s="93" t="s">
        <v>101</v>
      </c>
      <c r="B30" s="401" t="s">
        <v>102</v>
      </c>
      <c r="C30" s="402"/>
      <c r="D30" s="403"/>
      <c r="E30" s="91" t="s">
        <v>103</v>
      </c>
      <c r="F30" s="406">
        <v>2.1000000000000001E-2</v>
      </c>
      <c r="G30" s="407"/>
      <c r="H30" s="98">
        <v>20</v>
      </c>
      <c r="I30" s="100">
        <f>H30*F30</f>
        <v>0.42000000000000004</v>
      </c>
      <c r="J30" s="92"/>
    </row>
    <row r="31" spans="1:10" ht="30.75" customHeight="1" x14ac:dyDescent="0.2">
      <c r="A31" s="93" t="s">
        <v>194</v>
      </c>
      <c r="B31" s="391" t="s">
        <v>104</v>
      </c>
      <c r="C31" s="392"/>
      <c r="D31" s="393"/>
      <c r="E31" s="91" t="s">
        <v>19</v>
      </c>
      <c r="F31" s="408">
        <v>7.0000000000000007E-2</v>
      </c>
      <c r="G31" s="409"/>
      <c r="H31" s="94">
        <v>4.07</v>
      </c>
      <c r="I31" s="100">
        <f>H31*F31</f>
        <v>0.28490000000000004</v>
      </c>
      <c r="J31" s="92"/>
    </row>
    <row r="32" spans="1:10" ht="33" customHeight="1" x14ac:dyDescent="0.2">
      <c r="A32" s="93" t="s">
        <v>145</v>
      </c>
      <c r="B32" s="401" t="s">
        <v>144</v>
      </c>
      <c r="C32" s="402"/>
      <c r="D32" s="403"/>
      <c r="E32" s="91" t="s">
        <v>19</v>
      </c>
      <c r="F32" s="410">
        <v>0.14000000000000001</v>
      </c>
      <c r="G32" s="411"/>
      <c r="H32" s="98">
        <v>32.25</v>
      </c>
      <c r="I32" s="100">
        <f>H32*F32</f>
        <v>4.5150000000000006</v>
      </c>
      <c r="J32" s="92"/>
    </row>
    <row r="33" spans="1:10" x14ac:dyDescent="0.2">
      <c r="A33" s="375" t="s">
        <v>105</v>
      </c>
      <c r="B33" s="376"/>
      <c r="C33" s="376"/>
      <c r="D33" s="377"/>
      <c r="E33" s="379"/>
      <c r="F33" s="396"/>
      <c r="G33" s="396"/>
      <c r="H33" s="396"/>
      <c r="I33" s="396"/>
      <c r="J33" s="99">
        <f>SUM(I21:I32)</f>
        <v>243.74126803000001</v>
      </c>
    </row>
    <row r="34" spans="1:10" x14ac:dyDescent="0.2">
      <c r="B34" s="101"/>
      <c r="C34" s="101"/>
      <c r="D34" s="101"/>
      <c r="E34" s="101"/>
      <c r="F34" s="101"/>
      <c r="G34" s="101"/>
      <c r="H34" s="101"/>
      <c r="I34" s="101"/>
      <c r="J34" s="101"/>
    </row>
    <row r="35" spans="1:10" x14ac:dyDescent="0.2">
      <c r="A35" s="88" t="s">
        <v>92</v>
      </c>
      <c r="B35" s="397" t="s">
        <v>106</v>
      </c>
      <c r="C35" s="398"/>
      <c r="D35" s="399"/>
      <c r="E35" s="91" t="s">
        <v>4</v>
      </c>
      <c r="F35" s="378" t="s">
        <v>94</v>
      </c>
      <c r="G35" s="378"/>
      <c r="H35" s="91" t="s">
        <v>95</v>
      </c>
      <c r="I35" s="91" t="s">
        <v>96</v>
      </c>
      <c r="J35" s="92"/>
    </row>
    <row r="36" spans="1:10" ht="45.75" customHeight="1" x14ac:dyDescent="0.2">
      <c r="A36" s="93" t="s">
        <v>190</v>
      </c>
      <c r="B36" s="391" t="s">
        <v>189</v>
      </c>
      <c r="C36" s="392"/>
      <c r="D36" s="393"/>
      <c r="E36" s="91" t="s">
        <v>132</v>
      </c>
      <c r="F36" s="394">
        <v>3.8999999999999999E-4</v>
      </c>
      <c r="G36" s="395"/>
      <c r="H36" s="94">
        <v>4703.8500000000004</v>
      </c>
      <c r="I36" s="95">
        <f>F36*H36</f>
        <v>1.8345015</v>
      </c>
      <c r="J36" s="96"/>
    </row>
    <row r="37" spans="1:10" x14ac:dyDescent="0.2">
      <c r="A37" s="375" t="s">
        <v>107</v>
      </c>
      <c r="B37" s="376"/>
      <c r="C37" s="376"/>
      <c r="D37" s="377"/>
      <c r="E37" s="379"/>
      <c r="F37" s="396"/>
      <c r="G37" s="396"/>
      <c r="H37" s="396"/>
      <c r="I37" s="396"/>
      <c r="J37" s="99">
        <f>I36</f>
        <v>1.8345015</v>
      </c>
    </row>
    <row r="38" spans="1:10" x14ac:dyDescent="0.2">
      <c r="A38" s="102"/>
      <c r="B38" s="103"/>
      <c r="C38" s="103"/>
      <c r="D38" s="103"/>
      <c r="E38" s="104"/>
      <c r="F38" s="104"/>
      <c r="G38" s="104"/>
      <c r="H38" s="104"/>
      <c r="I38" s="104"/>
      <c r="J38" s="99"/>
    </row>
    <row r="39" spans="1:10" x14ac:dyDescent="0.2">
      <c r="A39" s="397" t="s">
        <v>108</v>
      </c>
      <c r="B39" s="398"/>
      <c r="C39" s="398"/>
      <c r="D39" s="398"/>
      <c r="E39" s="398"/>
      <c r="F39" s="398"/>
      <c r="G39" s="398"/>
      <c r="H39" s="398"/>
      <c r="I39" s="398"/>
      <c r="J39" s="399"/>
    </row>
    <row r="40" spans="1:10" x14ac:dyDescent="0.2">
      <c r="A40" s="397" t="s">
        <v>109</v>
      </c>
      <c r="B40" s="398"/>
      <c r="C40" s="398"/>
      <c r="D40" s="398"/>
      <c r="E40" s="399"/>
      <c r="F40" s="400" t="s">
        <v>110</v>
      </c>
      <c r="G40" s="400"/>
      <c r="H40" s="400"/>
      <c r="I40" s="400" t="s">
        <v>111</v>
      </c>
      <c r="J40" s="400"/>
    </row>
    <row r="41" spans="1:10" x14ac:dyDescent="0.2">
      <c r="A41" s="380" t="s">
        <v>112</v>
      </c>
      <c r="B41" s="381"/>
      <c r="C41" s="381"/>
      <c r="D41" s="381"/>
      <c r="E41" s="382"/>
      <c r="F41" s="389"/>
      <c r="G41" s="378"/>
      <c r="H41" s="378"/>
      <c r="I41" s="384">
        <f>J18</f>
        <v>509.94252</v>
      </c>
      <c r="J41" s="384"/>
    </row>
    <row r="42" spans="1:10" x14ac:dyDescent="0.2">
      <c r="A42" s="380" t="s">
        <v>113</v>
      </c>
      <c r="B42" s="381"/>
      <c r="C42" s="381"/>
      <c r="D42" s="381"/>
      <c r="E42" s="382"/>
      <c r="F42" s="389"/>
      <c r="G42" s="378"/>
      <c r="H42" s="378"/>
      <c r="I42" s="384">
        <f>J33</f>
        <v>243.74126803000001</v>
      </c>
      <c r="J42" s="384"/>
    </row>
    <row r="43" spans="1:10" x14ac:dyDescent="0.2">
      <c r="A43" s="380" t="s">
        <v>114</v>
      </c>
      <c r="B43" s="381"/>
      <c r="C43" s="381"/>
      <c r="D43" s="381"/>
      <c r="E43" s="382"/>
      <c r="F43" s="389"/>
      <c r="G43" s="378"/>
      <c r="H43" s="378"/>
      <c r="I43" s="384">
        <f>J37</f>
        <v>1.8345015</v>
      </c>
      <c r="J43" s="384"/>
    </row>
    <row r="44" spans="1:10" x14ac:dyDescent="0.2">
      <c r="A44" s="380" t="s">
        <v>115</v>
      </c>
      <c r="B44" s="381"/>
      <c r="C44" s="381"/>
      <c r="D44" s="381"/>
      <c r="E44" s="382"/>
      <c r="F44" s="390">
        <v>0</v>
      </c>
      <c r="G44" s="390"/>
      <c r="H44" s="390"/>
      <c r="I44" s="384">
        <f>(I41+I42+I43)*F44</f>
        <v>0</v>
      </c>
      <c r="J44" s="384"/>
    </row>
    <row r="45" spans="1:10" x14ac:dyDescent="0.2">
      <c r="A45" s="380" t="s">
        <v>116</v>
      </c>
      <c r="B45" s="381"/>
      <c r="C45" s="381"/>
      <c r="D45" s="381"/>
      <c r="E45" s="382"/>
      <c r="F45" s="383"/>
      <c r="G45" s="383"/>
      <c r="H45" s="383"/>
      <c r="I45" s="384">
        <f>I41*F45</f>
        <v>0</v>
      </c>
      <c r="J45" s="384"/>
    </row>
    <row r="46" spans="1:10" x14ac:dyDescent="0.2">
      <c r="A46" s="385" t="s">
        <v>117</v>
      </c>
      <c r="B46" s="386"/>
      <c r="C46" s="386"/>
      <c r="D46" s="386"/>
      <c r="E46" s="387"/>
      <c r="F46" s="378"/>
      <c r="G46" s="378"/>
      <c r="H46" s="378"/>
      <c r="I46" s="388">
        <f>I41+I44+I42+I43</f>
        <v>755.51828952999995</v>
      </c>
      <c r="J46" s="388"/>
    </row>
    <row r="47" spans="1:10" x14ac:dyDescent="0.2">
      <c r="A47" s="367"/>
      <c r="B47" s="368"/>
      <c r="C47" s="368"/>
      <c r="D47" s="368"/>
      <c r="E47" s="369"/>
      <c r="F47" s="370"/>
      <c r="G47" s="371"/>
      <c r="H47" s="372"/>
      <c r="I47" s="373"/>
      <c r="J47" s="374"/>
    </row>
    <row r="48" spans="1:10" x14ac:dyDescent="0.2">
      <c r="A48" s="375" t="s">
        <v>118</v>
      </c>
      <c r="B48" s="376"/>
      <c r="C48" s="376"/>
      <c r="D48" s="376"/>
      <c r="E48" s="377"/>
      <c r="F48" s="378"/>
      <c r="G48" s="378"/>
      <c r="H48" s="379"/>
      <c r="I48" s="105"/>
      <c r="J48" s="99">
        <f>I46</f>
        <v>755.51828952999995</v>
      </c>
    </row>
    <row r="49" spans="1:10" x14ac:dyDescent="0.2">
      <c r="B49" s="361"/>
      <c r="C49" s="362"/>
      <c r="D49" s="362"/>
      <c r="E49" s="101"/>
      <c r="F49" s="357"/>
      <c r="G49" s="357"/>
      <c r="H49" s="106"/>
      <c r="I49" s="107"/>
      <c r="J49" s="107"/>
    </row>
    <row r="50" spans="1:10" x14ac:dyDescent="0.2">
      <c r="A50" s="347"/>
      <c r="B50" s="347"/>
      <c r="C50" s="347"/>
      <c r="D50" s="347"/>
      <c r="E50" s="347"/>
      <c r="F50" s="347"/>
      <c r="G50" s="347"/>
      <c r="H50" s="347"/>
      <c r="I50" s="347"/>
      <c r="J50" s="347"/>
    </row>
    <row r="51" spans="1:10" x14ac:dyDescent="0.2">
      <c r="A51" s="353" t="str">
        <f>PLANILHA!A24</f>
        <v>Vargem Alta - ES, 25 de novembro de 2025.</v>
      </c>
      <c r="B51" s="353"/>
      <c r="C51" s="353"/>
      <c r="D51" s="353"/>
      <c r="E51" s="353"/>
      <c r="F51" s="353"/>
      <c r="G51" s="353"/>
      <c r="H51" s="353"/>
      <c r="I51" s="109"/>
      <c r="J51" s="110"/>
    </row>
    <row r="52" spans="1:10" x14ac:dyDescent="0.2">
      <c r="B52" s="111"/>
      <c r="C52" s="112"/>
      <c r="D52" s="112"/>
      <c r="E52" s="112"/>
      <c r="F52" s="112"/>
      <c r="G52" s="112"/>
      <c r="H52" s="112"/>
      <c r="I52" s="112"/>
      <c r="J52" s="111"/>
    </row>
    <row r="53" spans="1:10" x14ac:dyDescent="0.2">
      <c r="B53" s="111"/>
      <c r="C53" s="113"/>
      <c r="D53" s="113"/>
      <c r="E53" s="113"/>
      <c r="F53" s="113"/>
      <c r="G53" s="113"/>
      <c r="H53" s="113"/>
      <c r="I53" s="113"/>
      <c r="J53" s="111"/>
    </row>
    <row r="54" spans="1:10" x14ac:dyDescent="0.2">
      <c r="B54" s="114"/>
      <c r="C54" s="114"/>
      <c r="D54" s="114"/>
      <c r="E54" s="114"/>
      <c r="F54" s="354" t="str">
        <f>PLANILHA!C28</f>
        <v>IGOR GAVA SARTÓRIO SCARTON</v>
      </c>
      <c r="G54" s="354"/>
      <c r="H54" s="354"/>
      <c r="I54" s="354"/>
      <c r="J54" s="114"/>
    </row>
    <row r="55" spans="1:10" x14ac:dyDescent="0.2">
      <c r="B55" s="354"/>
      <c r="C55" s="354"/>
      <c r="D55" s="354"/>
      <c r="E55" s="101"/>
      <c r="F55" s="354" t="str">
        <f>PLANILHA!C29</f>
        <v>CREA ES-059785/D</v>
      </c>
      <c r="G55" s="354"/>
      <c r="H55" s="354"/>
      <c r="I55" s="354"/>
      <c r="J55" s="101"/>
    </row>
    <row r="56" spans="1:10" x14ac:dyDescent="0.2">
      <c r="B56" s="350"/>
      <c r="C56" s="350"/>
      <c r="D56" s="350"/>
      <c r="E56" s="101"/>
      <c r="F56" s="357"/>
      <c r="G56" s="357"/>
      <c r="H56" s="106"/>
      <c r="I56" s="107"/>
      <c r="J56" s="107"/>
    </row>
    <row r="57" spans="1:10" x14ac:dyDescent="0.2">
      <c r="B57" s="350"/>
      <c r="C57" s="350"/>
      <c r="D57" s="350"/>
      <c r="E57" s="101"/>
      <c r="F57" s="357"/>
      <c r="G57" s="357"/>
      <c r="H57" s="106"/>
      <c r="I57" s="107"/>
      <c r="J57" s="107"/>
    </row>
    <row r="58" spans="1:10" x14ac:dyDescent="0.2">
      <c r="B58" s="354"/>
      <c r="C58" s="354"/>
      <c r="D58" s="354"/>
      <c r="E58" s="101"/>
      <c r="F58" s="356"/>
      <c r="G58" s="356"/>
      <c r="H58" s="106"/>
      <c r="I58" s="107"/>
      <c r="J58" s="108"/>
    </row>
    <row r="59" spans="1:10" x14ac:dyDescent="0.2">
      <c r="B59" s="101"/>
      <c r="C59" s="101"/>
      <c r="D59" s="101"/>
      <c r="E59" s="101"/>
      <c r="F59" s="101"/>
      <c r="G59" s="101"/>
      <c r="H59" s="101"/>
      <c r="I59" s="101"/>
      <c r="J59" s="101"/>
    </row>
    <row r="60" spans="1:10" x14ac:dyDescent="0.2">
      <c r="B60" s="354"/>
      <c r="C60" s="354"/>
      <c r="D60" s="354"/>
      <c r="E60" s="101"/>
      <c r="F60" s="353"/>
      <c r="G60" s="353"/>
      <c r="H60" s="101"/>
      <c r="I60" s="101"/>
      <c r="J60" s="101"/>
    </row>
    <row r="61" spans="1:10" x14ac:dyDescent="0.2">
      <c r="B61" s="360"/>
      <c r="C61" s="360"/>
      <c r="D61" s="360"/>
      <c r="E61" s="101"/>
      <c r="F61" s="357"/>
      <c r="G61" s="357"/>
      <c r="H61" s="106"/>
      <c r="I61" s="107"/>
      <c r="J61" s="107"/>
    </row>
    <row r="62" spans="1:10" x14ac:dyDescent="0.2">
      <c r="B62" s="361"/>
      <c r="C62" s="362"/>
      <c r="D62" s="362"/>
      <c r="E62" s="101"/>
      <c r="F62" s="357"/>
      <c r="G62" s="357"/>
      <c r="H62" s="106"/>
      <c r="I62" s="107"/>
      <c r="J62" s="107"/>
    </row>
    <row r="63" spans="1:10" x14ac:dyDescent="0.2">
      <c r="B63" s="359"/>
      <c r="C63" s="350"/>
      <c r="D63" s="350"/>
      <c r="E63" s="101"/>
      <c r="F63" s="357"/>
      <c r="G63" s="357"/>
      <c r="H63" s="106"/>
      <c r="I63" s="107"/>
      <c r="J63" s="107"/>
    </row>
    <row r="64" spans="1:10" x14ac:dyDescent="0.2">
      <c r="B64" s="359"/>
      <c r="C64" s="350"/>
      <c r="D64" s="350"/>
      <c r="E64" s="101"/>
      <c r="F64" s="357"/>
      <c r="G64" s="357"/>
      <c r="H64" s="106"/>
      <c r="I64" s="107"/>
      <c r="J64" s="107"/>
    </row>
    <row r="65" spans="2:10" x14ac:dyDescent="0.2">
      <c r="B65" s="354"/>
      <c r="C65" s="354"/>
      <c r="D65" s="354"/>
      <c r="E65" s="101"/>
      <c r="F65" s="356"/>
      <c r="G65" s="356"/>
      <c r="H65" s="106"/>
      <c r="I65" s="107"/>
      <c r="J65" s="108"/>
    </row>
    <row r="66" spans="2:10" x14ac:dyDescent="0.2">
      <c r="B66" s="353"/>
      <c r="C66" s="353"/>
      <c r="D66" s="353"/>
      <c r="E66" s="353"/>
      <c r="F66" s="353"/>
      <c r="G66" s="353"/>
      <c r="H66" s="353"/>
      <c r="I66" s="353"/>
      <c r="J66" s="353"/>
    </row>
    <row r="67" spans="2:10" x14ac:dyDescent="0.2">
      <c r="B67" s="354"/>
      <c r="C67" s="354"/>
      <c r="D67" s="354"/>
      <c r="E67" s="101"/>
      <c r="F67" s="353"/>
      <c r="G67" s="353"/>
      <c r="H67" s="101"/>
      <c r="I67" s="101"/>
      <c r="J67" s="101"/>
    </row>
    <row r="68" spans="2:10" x14ac:dyDescent="0.2">
      <c r="B68" s="350"/>
      <c r="C68" s="350"/>
      <c r="D68" s="350"/>
      <c r="E68" s="101"/>
      <c r="F68" s="357"/>
      <c r="G68" s="357"/>
      <c r="H68" s="106"/>
      <c r="I68" s="107"/>
      <c r="J68" s="107"/>
    </row>
    <row r="69" spans="2:10" x14ac:dyDescent="0.2">
      <c r="B69" s="350"/>
      <c r="C69" s="350"/>
      <c r="D69" s="350"/>
      <c r="E69" s="101"/>
      <c r="F69" s="357"/>
      <c r="G69" s="357"/>
      <c r="H69" s="106"/>
      <c r="I69" s="107"/>
      <c r="J69" s="107"/>
    </row>
    <row r="70" spans="2:10" x14ac:dyDescent="0.2">
      <c r="B70" s="354"/>
      <c r="C70" s="354"/>
      <c r="D70" s="354"/>
      <c r="F70" s="356"/>
      <c r="G70" s="356"/>
      <c r="J70" s="108"/>
    </row>
    <row r="71" spans="2:10" x14ac:dyDescent="0.2">
      <c r="B71" s="358"/>
      <c r="C71" s="358"/>
      <c r="D71" s="358"/>
      <c r="E71" s="358"/>
      <c r="F71" s="358"/>
      <c r="G71" s="358"/>
      <c r="H71" s="358"/>
      <c r="I71" s="358"/>
      <c r="J71" s="358"/>
    </row>
    <row r="72" spans="2:10" x14ac:dyDescent="0.2">
      <c r="B72" s="347"/>
      <c r="C72" s="347"/>
      <c r="D72" s="347"/>
      <c r="E72" s="347"/>
      <c r="F72" s="347"/>
      <c r="G72" s="347"/>
      <c r="H72" s="347"/>
      <c r="I72" s="347"/>
      <c r="J72" s="347"/>
    </row>
    <row r="73" spans="2:10" x14ac:dyDescent="0.2">
      <c r="B73" s="347"/>
      <c r="C73" s="347"/>
      <c r="D73" s="347"/>
      <c r="E73" s="347"/>
      <c r="F73" s="354"/>
      <c r="G73" s="354"/>
      <c r="H73" s="354"/>
      <c r="I73" s="354"/>
      <c r="J73" s="354"/>
    </row>
    <row r="74" spans="2:10" x14ac:dyDescent="0.2">
      <c r="B74" s="350"/>
      <c r="C74" s="350"/>
      <c r="D74" s="350"/>
      <c r="E74" s="350"/>
      <c r="F74" s="355"/>
      <c r="G74" s="353"/>
      <c r="H74" s="353"/>
      <c r="I74" s="356"/>
      <c r="J74" s="356"/>
    </row>
    <row r="75" spans="2:10" x14ac:dyDescent="0.2">
      <c r="B75" s="350"/>
      <c r="C75" s="350"/>
      <c r="D75" s="350"/>
      <c r="E75" s="350"/>
      <c r="F75" s="355"/>
      <c r="G75" s="353"/>
      <c r="H75" s="353"/>
      <c r="I75" s="107"/>
      <c r="J75" s="107"/>
    </row>
    <row r="76" spans="2:10" x14ac:dyDescent="0.2">
      <c r="B76" s="350"/>
      <c r="C76" s="350"/>
      <c r="D76" s="350"/>
      <c r="E76" s="350"/>
      <c r="F76" s="355"/>
      <c r="G76" s="353"/>
      <c r="H76" s="353"/>
      <c r="I76" s="356"/>
      <c r="J76" s="356"/>
    </row>
    <row r="77" spans="2:10" x14ac:dyDescent="0.2">
      <c r="B77" s="350"/>
      <c r="C77" s="350"/>
      <c r="D77" s="350"/>
      <c r="E77" s="350"/>
      <c r="F77" s="365"/>
      <c r="G77" s="365"/>
      <c r="H77" s="365"/>
      <c r="I77" s="356"/>
      <c r="J77" s="356"/>
    </row>
    <row r="78" spans="2:10" x14ac:dyDescent="0.2">
      <c r="B78" s="352"/>
      <c r="C78" s="352"/>
      <c r="D78" s="352"/>
      <c r="E78" s="352"/>
      <c r="F78" s="353"/>
      <c r="G78" s="353"/>
      <c r="H78" s="353"/>
      <c r="I78" s="349"/>
      <c r="J78" s="349"/>
    </row>
    <row r="79" spans="2:10" x14ac:dyDescent="0.2">
      <c r="B79" s="350"/>
      <c r="C79" s="350"/>
      <c r="D79" s="350"/>
      <c r="E79" s="350"/>
      <c r="F79" s="365"/>
      <c r="G79" s="365"/>
      <c r="H79" s="365"/>
      <c r="I79" s="356"/>
      <c r="J79" s="356"/>
    </row>
    <row r="80" spans="2:10" x14ac:dyDescent="0.2">
      <c r="B80" s="354"/>
      <c r="C80" s="354"/>
      <c r="D80" s="354"/>
      <c r="E80" s="354"/>
      <c r="F80" s="353"/>
      <c r="G80" s="353"/>
      <c r="H80" s="353"/>
      <c r="I80" s="349"/>
      <c r="J80" s="349"/>
    </row>
    <row r="81" spans="2:10" x14ac:dyDescent="0.2">
      <c r="B81" s="350"/>
      <c r="C81" s="350"/>
      <c r="D81" s="350"/>
      <c r="E81" s="350"/>
      <c r="F81" s="365"/>
      <c r="G81" s="365"/>
      <c r="H81" s="365"/>
      <c r="I81" s="356"/>
      <c r="J81" s="356"/>
    </row>
    <row r="82" spans="2:10" x14ac:dyDescent="0.2">
      <c r="B82" s="347"/>
      <c r="C82" s="347"/>
      <c r="D82" s="347"/>
      <c r="E82" s="347"/>
      <c r="F82" s="348"/>
      <c r="G82" s="348"/>
      <c r="H82" s="348"/>
      <c r="I82" s="349"/>
      <c r="J82" s="349"/>
    </row>
    <row r="83" spans="2:10" x14ac:dyDescent="0.2">
      <c r="B83" s="101"/>
      <c r="C83" s="101"/>
      <c r="D83" s="101"/>
      <c r="E83" s="101"/>
      <c r="F83" s="101"/>
      <c r="G83" s="101"/>
      <c r="H83" s="101"/>
      <c r="I83" s="101"/>
      <c r="J83" s="101"/>
    </row>
    <row r="84" spans="2:10" x14ac:dyDescent="0.2">
      <c r="B84" s="101"/>
      <c r="C84" s="101"/>
      <c r="D84" s="101"/>
      <c r="E84" s="101"/>
      <c r="F84" s="101"/>
      <c r="G84" s="101"/>
      <c r="H84" s="101"/>
      <c r="I84" s="101"/>
      <c r="J84" s="101"/>
    </row>
    <row r="85" spans="2:10" x14ac:dyDescent="0.2">
      <c r="B85" s="111"/>
      <c r="C85" s="363"/>
      <c r="D85" s="363"/>
      <c r="E85" s="363"/>
      <c r="F85" s="363"/>
      <c r="G85" s="363"/>
      <c r="H85" s="363"/>
      <c r="I85" s="363"/>
      <c r="J85" s="111"/>
    </row>
    <row r="86" spans="2:10" x14ac:dyDescent="0.2">
      <c r="B86" s="111"/>
      <c r="C86" s="364"/>
      <c r="D86" s="364"/>
      <c r="E86" s="364"/>
      <c r="F86" s="364"/>
      <c r="G86" s="364"/>
      <c r="H86" s="364"/>
      <c r="I86" s="364"/>
      <c r="J86" s="111"/>
    </row>
    <row r="87" spans="2:10" x14ac:dyDescent="0.2">
      <c r="B87" s="353"/>
      <c r="C87" s="353"/>
      <c r="D87" s="353"/>
      <c r="E87" s="353"/>
      <c r="F87" s="353"/>
      <c r="G87" s="353"/>
      <c r="H87" s="353"/>
      <c r="I87" s="353"/>
      <c r="J87" s="353"/>
    </row>
    <row r="88" spans="2:10" x14ac:dyDescent="0.2">
      <c r="B88" s="354"/>
      <c r="C88" s="354"/>
      <c r="D88" s="354"/>
      <c r="E88" s="101"/>
      <c r="F88" s="353"/>
      <c r="G88" s="353"/>
      <c r="H88" s="101"/>
      <c r="I88" s="101"/>
      <c r="J88" s="101"/>
    </row>
    <row r="89" spans="2:10" x14ac:dyDescent="0.2">
      <c r="B89" s="350"/>
      <c r="C89" s="350"/>
      <c r="D89" s="350"/>
      <c r="E89" s="101"/>
      <c r="F89" s="115"/>
      <c r="G89" s="115"/>
      <c r="H89" s="106"/>
      <c r="I89" s="107"/>
      <c r="J89" s="107"/>
    </row>
    <row r="90" spans="2:10" x14ac:dyDescent="0.2">
      <c r="B90" s="350"/>
      <c r="C90" s="350"/>
      <c r="D90" s="350"/>
      <c r="E90" s="101"/>
      <c r="F90" s="357"/>
      <c r="G90" s="357"/>
      <c r="H90" s="106"/>
      <c r="I90" s="107"/>
      <c r="J90" s="107"/>
    </row>
    <row r="91" spans="2:10" x14ac:dyDescent="0.2">
      <c r="B91" s="354"/>
      <c r="C91" s="354"/>
      <c r="D91" s="354"/>
      <c r="E91" s="101"/>
      <c r="F91" s="356"/>
      <c r="G91" s="356"/>
      <c r="H91" s="106"/>
      <c r="I91" s="107"/>
      <c r="J91" s="108"/>
    </row>
    <row r="92" spans="2:10" x14ac:dyDescent="0.2">
      <c r="B92" s="353"/>
      <c r="C92" s="353"/>
      <c r="D92" s="353"/>
      <c r="E92" s="353"/>
      <c r="F92" s="353"/>
      <c r="G92" s="353"/>
      <c r="H92" s="353"/>
      <c r="I92" s="353"/>
      <c r="J92" s="353"/>
    </row>
    <row r="93" spans="2:10" x14ac:dyDescent="0.2">
      <c r="B93" s="354"/>
      <c r="C93" s="354"/>
      <c r="D93" s="354"/>
      <c r="E93" s="101"/>
      <c r="F93" s="101"/>
      <c r="G93" s="101"/>
      <c r="H93" s="101"/>
      <c r="I93" s="101"/>
      <c r="J93" s="101"/>
    </row>
    <row r="94" spans="2:10" x14ac:dyDescent="0.2">
      <c r="B94" s="360"/>
      <c r="C94" s="360"/>
      <c r="D94" s="360"/>
      <c r="E94" s="101"/>
      <c r="F94" s="357"/>
      <c r="G94" s="357"/>
      <c r="H94" s="106"/>
      <c r="I94" s="107"/>
      <c r="J94" s="107"/>
    </row>
    <row r="95" spans="2:10" x14ac:dyDescent="0.2">
      <c r="B95" s="361"/>
      <c r="C95" s="362"/>
      <c r="D95" s="362"/>
      <c r="E95" s="101"/>
      <c r="F95" s="357"/>
      <c r="G95" s="357"/>
      <c r="H95" s="106"/>
      <c r="I95" s="107"/>
      <c r="J95" s="107"/>
    </row>
    <row r="96" spans="2:10" x14ac:dyDescent="0.2">
      <c r="B96" s="359"/>
      <c r="C96" s="350"/>
      <c r="D96" s="350"/>
      <c r="E96" s="101"/>
      <c r="F96" s="357"/>
      <c r="G96" s="357"/>
      <c r="H96" s="106"/>
      <c r="I96" s="107"/>
      <c r="J96" s="107"/>
    </row>
    <row r="97" spans="2:10" x14ac:dyDescent="0.2">
      <c r="B97" s="359"/>
      <c r="C97" s="350"/>
      <c r="D97" s="350"/>
      <c r="E97" s="101"/>
      <c r="F97" s="357"/>
      <c r="G97" s="357"/>
      <c r="H97" s="106"/>
      <c r="I97" s="107"/>
      <c r="J97" s="107"/>
    </row>
    <row r="98" spans="2:10" x14ac:dyDescent="0.2">
      <c r="B98" s="354"/>
      <c r="C98" s="354"/>
      <c r="D98" s="354"/>
      <c r="E98" s="101"/>
      <c r="F98" s="356"/>
      <c r="G98" s="356"/>
      <c r="H98" s="106"/>
      <c r="I98" s="107"/>
      <c r="J98" s="108"/>
    </row>
    <row r="99" spans="2:10" x14ac:dyDescent="0.2">
      <c r="B99" s="353"/>
      <c r="C99" s="353"/>
      <c r="D99" s="353"/>
      <c r="E99" s="353"/>
      <c r="F99" s="353"/>
      <c r="G99" s="353"/>
      <c r="H99" s="353"/>
      <c r="I99" s="353"/>
      <c r="J99" s="353"/>
    </row>
    <row r="100" spans="2:10" x14ac:dyDescent="0.2">
      <c r="B100" s="354"/>
      <c r="C100" s="354"/>
      <c r="D100" s="354"/>
      <c r="E100" s="101"/>
      <c r="F100" s="101"/>
      <c r="G100" s="101"/>
      <c r="H100" s="101"/>
      <c r="I100" s="101"/>
      <c r="J100" s="101"/>
    </row>
    <row r="101" spans="2:10" x14ac:dyDescent="0.2">
      <c r="B101" s="350"/>
      <c r="C101" s="350"/>
      <c r="D101" s="350"/>
      <c r="E101" s="101"/>
      <c r="F101" s="357"/>
      <c r="G101" s="357"/>
      <c r="H101" s="106"/>
      <c r="I101" s="107"/>
      <c r="J101" s="107"/>
    </row>
    <row r="102" spans="2:10" x14ac:dyDescent="0.2">
      <c r="B102" s="350"/>
      <c r="C102" s="350"/>
      <c r="D102" s="350"/>
      <c r="E102" s="101"/>
      <c r="F102" s="357"/>
      <c r="G102" s="357"/>
      <c r="H102" s="106"/>
      <c r="I102" s="107"/>
      <c r="J102" s="107"/>
    </row>
    <row r="103" spans="2:10" x14ac:dyDescent="0.2">
      <c r="B103" s="354"/>
      <c r="C103" s="354"/>
      <c r="D103" s="354"/>
      <c r="F103" s="356"/>
      <c r="G103" s="356"/>
      <c r="J103" s="108"/>
    </row>
    <row r="104" spans="2:10" x14ac:dyDescent="0.2">
      <c r="B104" s="358"/>
      <c r="C104" s="358"/>
      <c r="D104" s="358"/>
      <c r="E104" s="358"/>
      <c r="F104" s="358"/>
      <c r="G104" s="358"/>
      <c r="H104" s="358"/>
      <c r="I104" s="358"/>
      <c r="J104" s="358"/>
    </row>
    <row r="105" spans="2:10" x14ac:dyDescent="0.2">
      <c r="B105" s="347"/>
      <c r="C105" s="347"/>
      <c r="D105" s="347"/>
      <c r="E105" s="347"/>
      <c r="F105" s="347"/>
      <c r="G105" s="347"/>
      <c r="H105" s="347"/>
      <c r="I105" s="347"/>
      <c r="J105" s="347"/>
    </row>
    <row r="106" spans="2:10" x14ac:dyDescent="0.2">
      <c r="B106" s="347"/>
      <c r="C106" s="347"/>
      <c r="D106" s="347"/>
      <c r="E106" s="347"/>
      <c r="F106" s="354"/>
      <c r="G106" s="354"/>
      <c r="H106" s="354"/>
      <c r="I106" s="354"/>
      <c r="J106" s="354"/>
    </row>
    <row r="107" spans="2:10" x14ac:dyDescent="0.2">
      <c r="B107" s="350"/>
      <c r="C107" s="350"/>
      <c r="D107" s="350"/>
      <c r="E107" s="350"/>
      <c r="F107" s="355"/>
      <c r="G107" s="353"/>
      <c r="H107" s="353"/>
      <c r="I107" s="107"/>
      <c r="J107" s="107"/>
    </row>
    <row r="108" spans="2:10" x14ac:dyDescent="0.2">
      <c r="B108" s="350"/>
      <c r="C108" s="350"/>
      <c r="D108" s="350"/>
      <c r="E108" s="350"/>
      <c r="F108" s="355"/>
      <c r="G108" s="353"/>
      <c r="H108" s="353"/>
      <c r="I108" s="356"/>
      <c r="J108" s="356"/>
    </row>
    <row r="109" spans="2:10" x14ac:dyDescent="0.2">
      <c r="B109" s="350"/>
      <c r="C109" s="350"/>
      <c r="D109" s="350"/>
      <c r="E109" s="350"/>
      <c r="F109" s="355"/>
      <c r="G109" s="353"/>
      <c r="H109" s="353"/>
      <c r="I109" s="356"/>
      <c r="J109" s="356"/>
    </row>
    <row r="110" spans="2:10" x14ac:dyDescent="0.2">
      <c r="B110" s="350"/>
      <c r="C110" s="350"/>
      <c r="D110" s="350"/>
      <c r="E110" s="350"/>
      <c r="F110" s="365"/>
      <c r="G110" s="365"/>
      <c r="H110" s="365"/>
      <c r="I110" s="356"/>
      <c r="J110" s="356"/>
    </row>
    <row r="111" spans="2:10" x14ac:dyDescent="0.2">
      <c r="B111" s="352"/>
      <c r="C111" s="352"/>
      <c r="D111" s="352"/>
      <c r="E111" s="352"/>
      <c r="F111" s="353"/>
      <c r="G111" s="353"/>
      <c r="H111" s="353"/>
      <c r="I111" s="349"/>
      <c r="J111" s="349"/>
    </row>
    <row r="112" spans="2:10" x14ac:dyDescent="0.2">
      <c r="B112" s="350"/>
      <c r="C112" s="350"/>
      <c r="D112" s="350"/>
      <c r="E112" s="350"/>
      <c r="F112" s="365"/>
      <c r="G112" s="365"/>
      <c r="H112" s="365"/>
      <c r="I112" s="356"/>
      <c r="J112" s="356"/>
    </row>
    <row r="113" spans="2:10" x14ac:dyDescent="0.2">
      <c r="B113" s="354"/>
      <c r="C113" s="354"/>
      <c r="D113" s="354"/>
      <c r="E113" s="354"/>
      <c r="F113" s="353"/>
      <c r="G113" s="353"/>
      <c r="H113" s="353"/>
      <c r="I113" s="349"/>
      <c r="J113" s="349"/>
    </row>
    <row r="114" spans="2:10" x14ac:dyDescent="0.2">
      <c r="B114" s="350"/>
      <c r="C114" s="350"/>
      <c r="D114" s="350"/>
      <c r="E114" s="350"/>
      <c r="F114" s="365"/>
      <c r="G114" s="365"/>
      <c r="H114" s="365"/>
      <c r="I114" s="356"/>
      <c r="J114" s="356"/>
    </row>
    <row r="115" spans="2:10" x14ac:dyDescent="0.2">
      <c r="B115" s="347"/>
      <c r="C115" s="347"/>
      <c r="D115" s="347"/>
      <c r="E115" s="347"/>
      <c r="F115" s="348"/>
      <c r="G115" s="348"/>
      <c r="H115" s="348"/>
      <c r="I115" s="349"/>
      <c r="J115" s="349"/>
    </row>
    <row r="116" spans="2:10" x14ac:dyDescent="0.2">
      <c r="B116" s="116"/>
      <c r="C116" s="116"/>
      <c r="D116" s="116"/>
      <c r="F116" s="117"/>
      <c r="G116" s="117"/>
      <c r="J116" s="110"/>
    </row>
    <row r="118" spans="2:10" x14ac:dyDescent="0.2">
      <c r="B118" s="111"/>
      <c r="C118" s="363"/>
      <c r="D118" s="363"/>
      <c r="E118" s="363"/>
      <c r="F118" s="363"/>
      <c r="G118" s="363"/>
      <c r="H118" s="363"/>
      <c r="I118" s="363"/>
      <c r="J118" s="111"/>
    </row>
    <row r="119" spans="2:10" x14ac:dyDescent="0.2">
      <c r="B119" s="111"/>
      <c r="C119" s="364"/>
      <c r="D119" s="364"/>
      <c r="E119" s="364"/>
      <c r="F119" s="364"/>
      <c r="G119" s="364"/>
      <c r="H119" s="364"/>
      <c r="I119" s="364"/>
      <c r="J119" s="111"/>
    </row>
    <row r="120" spans="2:10" x14ac:dyDescent="0.2">
      <c r="B120" s="353"/>
      <c r="C120" s="353"/>
      <c r="D120" s="353"/>
      <c r="E120" s="353"/>
      <c r="F120" s="353"/>
      <c r="G120" s="353"/>
      <c r="H120" s="353"/>
      <c r="I120" s="353"/>
      <c r="J120" s="353"/>
    </row>
    <row r="121" spans="2:10" x14ac:dyDescent="0.2">
      <c r="B121" s="354"/>
      <c r="C121" s="354"/>
      <c r="D121" s="354"/>
      <c r="E121" s="101"/>
      <c r="F121" s="353"/>
      <c r="G121" s="353"/>
      <c r="H121" s="101"/>
      <c r="I121" s="101"/>
      <c r="J121" s="101"/>
    </row>
    <row r="122" spans="2:10" x14ac:dyDescent="0.2">
      <c r="B122" s="350"/>
      <c r="C122" s="350"/>
      <c r="D122" s="350"/>
      <c r="E122" s="101"/>
      <c r="F122" s="357"/>
      <c r="G122" s="357"/>
      <c r="H122" s="106"/>
      <c r="I122" s="107"/>
      <c r="J122" s="107"/>
    </row>
    <row r="123" spans="2:10" x14ac:dyDescent="0.2">
      <c r="B123" s="350"/>
      <c r="C123" s="350"/>
      <c r="D123" s="350"/>
      <c r="E123" s="101"/>
      <c r="F123" s="357"/>
      <c r="G123" s="357"/>
      <c r="H123" s="106"/>
      <c r="I123" s="107"/>
      <c r="J123" s="107"/>
    </row>
    <row r="124" spans="2:10" x14ac:dyDescent="0.2">
      <c r="B124" s="354"/>
      <c r="C124" s="354"/>
      <c r="D124" s="354"/>
      <c r="E124" s="101"/>
      <c r="F124" s="356"/>
      <c r="G124" s="356"/>
      <c r="H124" s="106"/>
      <c r="I124" s="107"/>
      <c r="J124" s="108"/>
    </row>
    <row r="125" spans="2:10" x14ac:dyDescent="0.2">
      <c r="B125" s="353"/>
      <c r="C125" s="353"/>
      <c r="D125" s="353"/>
      <c r="E125" s="353"/>
      <c r="F125" s="353"/>
      <c r="G125" s="353"/>
      <c r="H125" s="353"/>
      <c r="I125" s="353"/>
      <c r="J125" s="353"/>
    </row>
    <row r="126" spans="2:10" x14ac:dyDescent="0.2">
      <c r="B126" s="354"/>
      <c r="C126" s="354"/>
      <c r="D126" s="354"/>
      <c r="E126" s="101"/>
      <c r="F126" s="353"/>
      <c r="G126" s="353"/>
      <c r="H126" s="101"/>
      <c r="I126" s="101"/>
      <c r="J126" s="101"/>
    </row>
    <row r="127" spans="2:10" x14ac:dyDescent="0.2">
      <c r="B127" s="360"/>
      <c r="C127" s="360"/>
      <c r="D127" s="360"/>
      <c r="E127" s="101"/>
      <c r="F127" s="357"/>
      <c r="G127" s="357"/>
      <c r="H127" s="106"/>
      <c r="I127" s="107"/>
      <c r="J127" s="107"/>
    </row>
    <row r="128" spans="2:10" x14ac:dyDescent="0.2">
      <c r="B128" s="361"/>
      <c r="C128" s="362"/>
      <c r="D128" s="362"/>
      <c r="E128" s="101"/>
      <c r="F128" s="357"/>
      <c r="G128" s="357"/>
      <c r="H128" s="106"/>
      <c r="I128" s="107"/>
      <c r="J128" s="107"/>
    </row>
    <row r="129" spans="2:10" x14ac:dyDescent="0.2">
      <c r="B129" s="359"/>
      <c r="C129" s="350"/>
      <c r="D129" s="350"/>
      <c r="E129" s="101"/>
      <c r="F129" s="357"/>
      <c r="G129" s="357"/>
      <c r="H129" s="106"/>
      <c r="I129" s="107"/>
      <c r="J129" s="107"/>
    </row>
    <row r="130" spans="2:10" x14ac:dyDescent="0.2">
      <c r="B130" s="359"/>
      <c r="C130" s="350"/>
      <c r="D130" s="350"/>
      <c r="E130" s="101"/>
      <c r="F130" s="357"/>
      <c r="G130" s="357"/>
      <c r="H130" s="106"/>
      <c r="I130" s="107"/>
      <c r="J130" s="107"/>
    </row>
    <row r="131" spans="2:10" x14ac:dyDescent="0.2">
      <c r="B131" s="354"/>
      <c r="C131" s="354"/>
      <c r="D131" s="354"/>
      <c r="E131" s="101"/>
      <c r="F131" s="356"/>
      <c r="G131" s="356"/>
      <c r="H131" s="106"/>
      <c r="I131" s="107"/>
      <c r="J131" s="108"/>
    </row>
    <row r="132" spans="2:10" x14ac:dyDescent="0.2">
      <c r="B132" s="353"/>
      <c r="C132" s="353"/>
      <c r="D132" s="353"/>
      <c r="E132" s="353"/>
      <c r="F132" s="353"/>
      <c r="G132" s="353"/>
      <c r="H132" s="353"/>
      <c r="I132" s="353"/>
      <c r="J132" s="353"/>
    </row>
    <row r="133" spans="2:10" x14ac:dyDescent="0.2">
      <c r="B133" s="354"/>
      <c r="C133" s="354"/>
      <c r="D133" s="354"/>
      <c r="E133" s="101"/>
      <c r="F133" s="353"/>
      <c r="G133" s="353"/>
      <c r="H133" s="101"/>
      <c r="I133" s="101"/>
      <c r="J133" s="101"/>
    </row>
    <row r="134" spans="2:10" x14ac:dyDescent="0.2">
      <c r="B134" s="350"/>
      <c r="C134" s="350"/>
      <c r="D134" s="350"/>
      <c r="E134" s="101"/>
      <c r="F134" s="357"/>
      <c r="G134" s="357"/>
      <c r="H134" s="106"/>
      <c r="I134" s="107"/>
      <c r="J134" s="107"/>
    </row>
    <row r="135" spans="2:10" x14ac:dyDescent="0.2">
      <c r="B135" s="350"/>
      <c r="C135" s="350"/>
      <c r="D135" s="350"/>
      <c r="E135" s="101"/>
      <c r="F135" s="357"/>
      <c r="G135" s="357"/>
      <c r="H135" s="106"/>
      <c r="I135" s="107"/>
      <c r="J135" s="107"/>
    </row>
    <row r="136" spans="2:10" x14ac:dyDescent="0.2">
      <c r="B136" s="354"/>
      <c r="C136" s="354"/>
      <c r="D136" s="354"/>
      <c r="F136" s="356"/>
      <c r="G136" s="356"/>
      <c r="J136" s="108"/>
    </row>
    <row r="137" spans="2:10" x14ac:dyDescent="0.2">
      <c r="B137" s="358"/>
      <c r="C137" s="358"/>
      <c r="D137" s="358"/>
      <c r="E137" s="358"/>
      <c r="F137" s="358"/>
      <c r="G137" s="358"/>
      <c r="H137" s="358"/>
      <c r="I137" s="358"/>
      <c r="J137" s="358"/>
    </row>
    <row r="138" spans="2:10" x14ac:dyDescent="0.2">
      <c r="B138" s="347"/>
      <c r="C138" s="347"/>
      <c r="D138" s="347"/>
      <c r="E138" s="347"/>
      <c r="F138" s="347"/>
      <c r="G138" s="347"/>
      <c r="H138" s="347"/>
      <c r="I138" s="347"/>
      <c r="J138" s="347"/>
    </row>
    <row r="139" spans="2:10" x14ac:dyDescent="0.2">
      <c r="B139" s="347"/>
      <c r="C139" s="347"/>
      <c r="D139" s="347"/>
      <c r="E139" s="347"/>
      <c r="F139" s="354"/>
      <c r="G139" s="354"/>
      <c r="H139" s="354"/>
      <c r="I139" s="354"/>
      <c r="J139" s="354"/>
    </row>
    <row r="140" spans="2:10" x14ac:dyDescent="0.2">
      <c r="B140" s="350"/>
      <c r="C140" s="350"/>
      <c r="D140" s="350"/>
      <c r="E140" s="350"/>
      <c r="F140" s="355"/>
      <c r="G140" s="353"/>
      <c r="H140" s="353"/>
      <c r="I140" s="356"/>
      <c r="J140" s="356"/>
    </row>
    <row r="141" spans="2:10" x14ac:dyDescent="0.2">
      <c r="B141" s="350"/>
      <c r="C141" s="350"/>
      <c r="D141" s="350"/>
      <c r="E141" s="350"/>
      <c r="F141" s="355"/>
      <c r="G141" s="353"/>
      <c r="H141" s="353"/>
      <c r="I141" s="356"/>
      <c r="J141" s="356"/>
    </row>
    <row r="142" spans="2:10" x14ac:dyDescent="0.2">
      <c r="B142" s="350"/>
      <c r="C142" s="350"/>
      <c r="D142" s="350"/>
      <c r="E142" s="350"/>
      <c r="F142" s="355"/>
      <c r="G142" s="353"/>
      <c r="H142" s="353"/>
      <c r="I142" s="356"/>
      <c r="J142" s="356"/>
    </row>
    <row r="143" spans="2:10" x14ac:dyDescent="0.2">
      <c r="B143" s="350"/>
      <c r="C143" s="350"/>
      <c r="D143" s="350"/>
      <c r="E143" s="350"/>
      <c r="F143" s="365"/>
      <c r="G143" s="365"/>
      <c r="H143" s="365"/>
      <c r="I143" s="356"/>
      <c r="J143" s="356"/>
    </row>
    <row r="144" spans="2:10" x14ac:dyDescent="0.2">
      <c r="B144" s="352"/>
      <c r="C144" s="352"/>
      <c r="D144" s="352"/>
      <c r="E144" s="352"/>
      <c r="F144" s="353"/>
      <c r="G144" s="353"/>
      <c r="H144" s="353"/>
      <c r="I144" s="349"/>
      <c r="J144" s="349"/>
    </row>
    <row r="145" spans="2:10" x14ac:dyDescent="0.2">
      <c r="B145" s="350"/>
      <c r="C145" s="350"/>
      <c r="D145" s="350"/>
      <c r="E145" s="350"/>
      <c r="F145" s="365"/>
      <c r="G145" s="365"/>
      <c r="H145" s="365"/>
      <c r="I145" s="356"/>
      <c r="J145" s="356"/>
    </row>
    <row r="146" spans="2:10" x14ac:dyDescent="0.2">
      <c r="B146" s="354"/>
      <c r="C146" s="354"/>
      <c r="D146" s="354"/>
      <c r="E146" s="354"/>
      <c r="F146" s="353"/>
      <c r="G146" s="353"/>
      <c r="H146" s="353"/>
      <c r="I146" s="349"/>
      <c r="J146" s="349"/>
    </row>
    <row r="147" spans="2:10" x14ac:dyDescent="0.2">
      <c r="B147" s="350"/>
      <c r="C147" s="350"/>
      <c r="D147" s="350"/>
      <c r="E147" s="350"/>
      <c r="F147" s="365"/>
      <c r="G147" s="365"/>
      <c r="H147" s="365"/>
      <c r="I147" s="356"/>
      <c r="J147" s="356"/>
    </row>
    <row r="148" spans="2:10" x14ac:dyDescent="0.2">
      <c r="B148" s="347"/>
      <c r="C148" s="347"/>
      <c r="D148" s="347"/>
      <c r="E148" s="347"/>
      <c r="F148" s="348"/>
      <c r="G148" s="348"/>
      <c r="H148" s="348"/>
      <c r="I148" s="349"/>
      <c r="J148" s="349"/>
    </row>
    <row r="149" spans="2:10" x14ac:dyDescent="0.2">
      <c r="B149" s="116"/>
      <c r="C149" s="116"/>
      <c r="D149" s="116"/>
      <c r="E149" s="116"/>
      <c r="F149" s="114"/>
      <c r="G149" s="114"/>
      <c r="H149" s="114"/>
      <c r="I149" s="110"/>
      <c r="J149" s="110"/>
    </row>
    <row r="150" spans="2:10" x14ac:dyDescent="0.2">
      <c r="B150" s="114"/>
      <c r="C150" s="114"/>
      <c r="D150" s="114"/>
      <c r="E150" s="114"/>
      <c r="F150" s="118"/>
      <c r="G150" s="118"/>
      <c r="H150" s="118"/>
      <c r="I150" s="117"/>
      <c r="J150" s="117"/>
    </row>
    <row r="151" spans="2:10" x14ac:dyDescent="0.2">
      <c r="B151" s="111"/>
      <c r="C151" s="363"/>
      <c r="D151" s="363"/>
      <c r="E151" s="363"/>
      <c r="F151" s="363"/>
      <c r="G151" s="363"/>
      <c r="H151" s="363"/>
      <c r="I151" s="363"/>
      <c r="J151" s="111"/>
    </row>
    <row r="152" spans="2:10" x14ac:dyDescent="0.2">
      <c r="B152" s="111"/>
      <c r="C152" s="364"/>
      <c r="D152" s="364"/>
      <c r="E152" s="364"/>
      <c r="F152" s="364"/>
      <c r="G152" s="364"/>
      <c r="H152" s="364"/>
      <c r="I152" s="364"/>
      <c r="J152" s="111"/>
    </row>
    <row r="153" spans="2:10" x14ac:dyDescent="0.2">
      <c r="B153" s="353"/>
      <c r="C153" s="353"/>
      <c r="D153" s="353"/>
      <c r="E153" s="353"/>
      <c r="F153" s="353"/>
      <c r="G153" s="353"/>
      <c r="H153" s="353"/>
      <c r="I153" s="353"/>
      <c r="J153" s="353"/>
    </row>
    <row r="154" spans="2:10" x14ac:dyDescent="0.2">
      <c r="B154" s="354"/>
      <c r="C154" s="354"/>
      <c r="D154" s="354"/>
      <c r="E154" s="101"/>
      <c r="F154" s="353"/>
      <c r="G154" s="353"/>
      <c r="H154" s="101"/>
      <c r="I154" s="101"/>
      <c r="J154" s="101"/>
    </row>
    <row r="155" spans="2:10" x14ac:dyDescent="0.2">
      <c r="B155" s="350"/>
      <c r="C155" s="350"/>
      <c r="D155" s="350"/>
      <c r="E155" s="101"/>
      <c r="F155" s="357"/>
      <c r="G155" s="357"/>
      <c r="H155" s="106"/>
      <c r="I155" s="107"/>
      <c r="J155" s="107"/>
    </row>
    <row r="156" spans="2:10" x14ac:dyDescent="0.2">
      <c r="B156" s="350"/>
      <c r="C156" s="350"/>
      <c r="D156" s="350"/>
      <c r="E156" s="101"/>
      <c r="F156" s="357"/>
      <c r="G156" s="357"/>
      <c r="H156" s="106"/>
      <c r="I156" s="107"/>
      <c r="J156" s="107"/>
    </row>
    <row r="157" spans="2:10" x14ac:dyDescent="0.2">
      <c r="B157" s="354"/>
      <c r="C157" s="354"/>
      <c r="D157" s="354"/>
      <c r="E157" s="101"/>
      <c r="F157" s="356"/>
      <c r="G157" s="356"/>
      <c r="H157" s="106"/>
      <c r="I157" s="107"/>
      <c r="J157" s="108"/>
    </row>
    <row r="158" spans="2:10" x14ac:dyDescent="0.2">
      <c r="B158" s="353"/>
      <c r="C158" s="353"/>
      <c r="D158" s="353"/>
      <c r="E158" s="353"/>
      <c r="F158" s="353"/>
      <c r="G158" s="353"/>
      <c r="H158" s="353"/>
      <c r="I158" s="353"/>
      <c r="J158" s="353"/>
    </row>
    <row r="159" spans="2:10" x14ac:dyDescent="0.2">
      <c r="B159" s="354"/>
      <c r="C159" s="354"/>
      <c r="D159" s="354"/>
      <c r="E159" s="101"/>
      <c r="F159" s="353"/>
      <c r="G159" s="353"/>
      <c r="H159" s="101"/>
      <c r="I159" s="101"/>
      <c r="J159" s="101"/>
    </row>
    <row r="160" spans="2:10" x14ac:dyDescent="0.2">
      <c r="B160" s="360"/>
      <c r="C160" s="360"/>
      <c r="D160" s="360"/>
      <c r="E160" s="101"/>
      <c r="F160" s="357"/>
      <c r="G160" s="357"/>
      <c r="H160" s="106"/>
      <c r="I160" s="107"/>
      <c r="J160" s="107"/>
    </row>
    <row r="161" spans="2:10" x14ac:dyDescent="0.2">
      <c r="B161" s="361"/>
      <c r="C161" s="362"/>
      <c r="D161" s="362"/>
      <c r="E161" s="101"/>
      <c r="F161" s="357"/>
      <c r="G161" s="357"/>
      <c r="H161" s="106"/>
      <c r="I161" s="107"/>
      <c r="J161" s="107"/>
    </row>
    <row r="162" spans="2:10" x14ac:dyDescent="0.2">
      <c r="B162" s="361"/>
      <c r="C162" s="362"/>
      <c r="D162" s="362"/>
      <c r="E162" s="101"/>
      <c r="F162" s="357"/>
      <c r="G162" s="357"/>
      <c r="H162" s="106"/>
      <c r="I162" s="107"/>
      <c r="J162" s="107"/>
    </row>
    <row r="163" spans="2:10" x14ac:dyDescent="0.2">
      <c r="B163" s="359"/>
      <c r="C163" s="350"/>
      <c r="D163" s="350"/>
      <c r="E163" s="101"/>
      <c r="F163" s="357"/>
      <c r="G163" s="357"/>
      <c r="H163" s="106"/>
      <c r="I163" s="107"/>
      <c r="J163" s="107"/>
    </row>
    <row r="164" spans="2:10" x14ac:dyDescent="0.2">
      <c r="B164" s="359"/>
      <c r="C164" s="350"/>
      <c r="D164" s="350"/>
      <c r="E164" s="101"/>
      <c r="F164" s="357"/>
      <c r="G164" s="357"/>
      <c r="H164" s="106"/>
      <c r="I164" s="107"/>
      <c r="J164" s="107"/>
    </row>
    <row r="165" spans="2:10" x14ac:dyDescent="0.2">
      <c r="B165" s="354"/>
      <c r="C165" s="354"/>
      <c r="D165" s="354"/>
      <c r="E165" s="101"/>
      <c r="F165" s="356"/>
      <c r="G165" s="356"/>
      <c r="H165" s="106"/>
      <c r="I165" s="107"/>
      <c r="J165" s="108"/>
    </row>
    <row r="166" spans="2:10" x14ac:dyDescent="0.2">
      <c r="B166" s="353"/>
      <c r="C166" s="353"/>
      <c r="D166" s="353"/>
      <c r="E166" s="353"/>
      <c r="F166" s="353"/>
      <c r="G166" s="353"/>
      <c r="H166" s="353"/>
      <c r="I166" s="353"/>
      <c r="J166" s="353"/>
    </row>
    <row r="167" spans="2:10" x14ac:dyDescent="0.2">
      <c r="B167" s="354"/>
      <c r="C167" s="354"/>
      <c r="D167" s="354"/>
      <c r="E167" s="101"/>
      <c r="F167" s="353"/>
      <c r="G167" s="353"/>
      <c r="H167" s="101"/>
      <c r="I167" s="101"/>
      <c r="J167" s="101"/>
    </row>
    <row r="168" spans="2:10" x14ac:dyDescent="0.2">
      <c r="B168" s="350"/>
      <c r="C168" s="350"/>
      <c r="D168" s="350"/>
      <c r="E168" s="101"/>
      <c r="F168" s="357"/>
      <c r="G168" s="357"/>
      <c r="H168" s="106"/>
      <c r="I168" s="107"/>
      <c r="J168" s="107"/>
    </row>
    <row r="169" spans="2:10" x14ac:dyDescent="0.2">
      <c r="B169" s="350"/>
      <c r="C169" s="350"/>
      <c r="D169" s="350"/>
      <c r="E169" s="101"/>
      <c r="F169" s="357"/>
      <c r="G169" s="357"/>
      <c r="H169" s="106"/>
      <c r="I169" s="107"/>
      <c r="J169" s="107"/>
    </row>
    <row r="170" spans="2:10" x14ac:dyDescent="0.2">
      <c r="B170" s="354"/>
      <c r="C170" s="354"/>
      <c r="D170" s="354"/>
      <c r="F170" s="356"/>
      <c r="G170" s="356"/>
      <c r="J170" s="108"/>
    </row>
    <row r="171" spans="2:10" x14ac:dyDescent="0.2">
      <c r="B171" s="358"/>
      <c r="C171" s="358"/>
      <c r="D171" s="358"/>
      <c r="E171" s="358"/>
      <c r="F171" s="358"/>
      <c r="G171" s="358"/>
      <c r="H171" s="358"/>
      <c r="I171" s="358"/>
      <c r="J171" s="358"/>
    </row>
    <row r="172" spans="2:10" x14ac:dyDescent="0.2">
      <c r="B172" s="347"/>
      <c r="C172" s="347"/>
      <c r="D172" s="347"/>
      <c r="E172" s="347"/>
      <c r="F172" s="347"/>
      <c r="G172" s="347"/>
      <c r="H172" s="347"/>
      <c r="I172" s="347"/>
      <c r="J172" s="347"/>
    </row>
    <row r="173" spans="2:10" x14ac:dyDescent="0.2">
      <c r="B173" s="347"/>
      <c r="C173" s="347"/>
      <c r="D173" s="347"/>
      <c r="E173" s="347"/>
      <c r="F173" s="354"/>
      <c r="G173" s="354"/>
      <c r="H173" s="354"/>
      <c r="I173" s="354"/>
      <c r="J173" s="354"/>
    </row>
    <row r="174" spans="2:10" x14ac:dyDescent="0.2">
      <c r="B174" s="350"/>
      <c r="C174" s="350"/>
      <c r="D174" s="350"/>
      <c r="E174" s="350"/>
      <c r="F174" s="355"/>
      <c r="G174" s="353"/>
      <c r="H174" s="353"/>
      <c r="I174" s="356"/>
      <c r="J174" s="356"/>
    </row>
    <row r="175" spans="2:10" x14ac:dyDescent="0.2">
      <c r="B175" s="350"/>
      <c r="C175" s="350"/>
      <c r="D175" s="350"/>
      <c r="E175" s="350"/>
      <c r="F175" s="355"/>
      <c r="G175" s="353"/>
      <c r="H175" s="353"/>
      <c r="I175" s="356"/>
      <c r="J175" s="356"/>
    </row>
    <row r="176" spans="2:10" x14ac:dyDescent="0.2">
      <c r="B176" s="350"/>
      <c r="C176" s="350"/>
      <c r="D176" s="350"/>
      <c r="E176" s="350"/>
      <c r="F176" s="355"/>
      <c r="G176" s="353"/>
      <c r="H176" s="353"/>
      <c r="I176" s="356"/>
      <c r="J176" s="356"/>
    </row>
    <row r="177" spans="2:10" x14ac:dyDescent="0.2">
      <c r="B177" s="350"/>
      <c r="C177" s="350"/>
      <c r="D177" s="350"/>
      <c r="E177" s="350"/>
      <c r="F177" s="365"/>
      <c r="G177" s="365"/>
      <c r="H177" s="365"/>
      <c r="I177" s="356"/>
      <c r="J177" s="356"/>
    </row>
    <row r="178" spans="2:10" x14ac:dyDescent="0.2">
      <c r="B178" s="352"/>
      <c r="C178" s="352"/>
      <c r="D178" s="352"/>
      <c r="E178" s="352"/>
      <c r="F178" s="353"/>
      <c r="G178" s="353"/>
      <c r="H178" s="353"/>
      <c r="I178" s="349"/>
      <c r="J178" s="349"/>
    </row>
    <row r="179" spans="2:10" x14ac:dyDescent="0.2">
      <c r="B179" s="350"/>
      <c r="C179" s="350"/>
      <c r="D179" s="350"/>
      <c r="E179" s="350"/>
      <c r="F179" s="365"/>
      <c r="G179" s="365"/>
      <c r="H179" s="365"/>
      <c r="I179" s="356"/>
      <c r="J179" s="356"/>
    </row>
    <row r="180" spans="2:10" x14ac:dyDescent="0.2">
      <c r="B180" s="354"/>
      <c r="C180" s="354"/>
      <c r="D180" s="354"/>
      <c r="E180" s="354"/>
      <c r="F180" s="353"/>
      <c r="G180" s="353"/>
      <c r="H180" s="353"/>
      <c r="I180" s="349"/>
      <c r="J180" s="349"/>
    </row>
    <row r="181" spans="2:10" x14ac:dyDescent="0.2">
      <c r="B181" s="350"/>
      <c r="C181" s="350"/>
      <c r="D181" s="350"/>
      <c r="E181" s="350"/>
      <c r="F181" s="365"/>
      <c r="G181" s="365"/>
      <c r="H181" s="365"/>
      <c r="I181" s="356"/>
      <c r="J181" s="356"/>
    </row>
    <row r="182" spans="2:10" x14ac:dyDescent="0.2">
      <c r="B182" s="347"/>
      <c r="C182" s="347"/>
      <c r="D182" s="347"/>
      <c r="E182" s="347"/>
      <c r="F182" s="348"/>
      <c r="G182" s="348"/>
      <c r="H182" s="348"/>
      <c r="I182" s="349"/>
      <c r="J182" s="349"/>
    </row>
    <row r="183" spans="2:10" x14ac:dyDescent="0.2">
      <c r="B183" s="119"/>
      <c r="C183" s="119"/>
      <c r="D183" s="119"/>
      <c r="E183" s="119"/>
      <c r="F183" s="120"/>
      <c r="G183" s="120"/>
      <c r="H183" s="120"/>
      <c r="I183" s="108"/>
      <c r="J183" s="108"/>
    </row>
    <row r="184" spans="2:10" x14ac:dyDescent="0.2">
      <c r="B184" s="119"/>
      <c r="C184" s="119"/>
      <c r="D184" s="119"/>
      <c r="E184" s="119"/>
      <c r="F184" s="120"/>
      <c r="G184" s="120"/>
      <c r="H184" s="120"/>
      <c r="I184" s="108"/>
      <c r="J184" s="108"/>
    </row>
    <row r="185" spans="2:10" x14ac:dyDescent="0.2">
      <c r="B185" s="111"/>
      <c r="C185" s="363"/>
      <c r="D185" s="363"/>
      <c r="E185" s="363"/>
      <c r="F185" s="363"/>
      <c r="G185" s="363"/>
      <c r="H185" s="363"/>
      <c r="I185" s="363"/>
      <c r="J185" s="111"/>
    </row>
    <row r="186" spans="2:10" x14ac:dyDescent="0.2">
      <c r="B186" s="111"/>
      <c r="C186" s="364"/>
      <c r="D186" s="364"/>
      <c r="E186" s="364"/>
      <c r="F186" s="364"/>
      <c r="G186" s="364"/>
      <c r="H186" s="364"/>
      <c r="I186" s="364"/>
      <c r="J186" s="111"/>
    </row>
    <row r="187" spans="2:10" x14ac:dyDescent="0.2">
      <c r="B187" s="353"/>
      <c r="C187" s="353"/>
      <c r="D187" s="353"/>
      <c r="E187" s="353"/>
      <c r="F187" s="353"/>
      <c r="G187" s="353"/>
      <c r="H187" s="353"/>
      <c r="I187" s="353"/>
      <c r="J187" s="353"/>
    </row>
    <row r="188" spans="2:10" x14ac:dyDescent="0.2">
      <c r="B188" s="354"/>
      <c r="C188" s="354"/>
      <c r="D188" s="354"/>
      <c r="E188" s="101"/>
      <c r="F188" s="353"/>
      <c r="G188" s="353"/>
      <c r="H188" s="101"/>
      <c r="I188" s="101"/>
      <c r="J188" s="101"/>
    </row>
    <row r="189" spans="2:10" x14ac:dyDescent="0.2">
      <c r="B189" s="350"/>
      <c r="C189" s="350"/>
      <c r="D189" s="350"/>
      <c r="E189" s="101"/>
      <c r="F189" s="357"/>
      <c r="G189" s="357"/>
      <c r="H189" s="106"/>
      <c r="I189" s="107"/>
      <c r="J189" s="107"/>
    </row>
    <row r="190" spans="2:10" x14ac:dyDescent="0.2">
      <c r="B190" s="350"/>
      <c r="C190" s="350"/>
      <c r="D190" s="350"/>
      <c r="E190" s="101"/>
      <c r="F190" s="357"/>
      <c r="G190" s="357"/>
      <c r="H190" s="106"/>
      <c r="I190" s="107"/>
      <c r="J190" s="107"/>
    </row>
    <row r="191" spans="2:10" x14ac:dyDescent="0.2">
      <c r="B191" s="354"/>
      <c r="C191" s="354"/>
      <c r="D191" s="354"/>
      <c r="E191" s="101"/>
      <c r="F191" s="356"/>
      <c r="G191" s="356"/>
      <c r="H191" s="106"/>
      <c r="I191" s="107"/>
      <c r="J191" s="108"/>
    </row>
    <row r="192" spans="2:10" x14ac:dyDescent="0.2">
      <c r="B192" s="353"/>
      <c r="C192" s="353"/>
      <c r="D192" s="353"/>
      <c r="E192" s="353"/>
      <c r="F192" s="353"/>
      <c r="G192" s="353"/>
      <c r="H192" s="353"/>
      <c r="I192" s="353"/>
      <c r="J192" s="353"/>
    </row>
    <row r="193" spans="2:10" x14ac:dyDescent="0.2">
      <c r="B193" s="354"/>
      <c r="C193" s="354"/>
      <c r="D193" s="354"/>
      <c r="E193" s="101"/>
      <c r="F193" s="353"/>
      <c r="G193" s="353"/>
      <c r="H193" s="101"/>
      <c r="I193" s="101"/>
      <c r="J193" s="101"/>
    </row>
    <row r="194" spans="2:10" x14ac:dyDescent="0.2">
      <c r="B194" s="360"/>
      <c r="C194" s="360"/>
      <c r="D194" s="360"/>
      <c r="E194" s="101"/>
      <c r="F194" s="357"/>
      <c r="G194" s="357"/>
      <c r="H194" s="106"/>
      <c r="I194" s="107"/>
      <c r="J194" s="107"/>
    </row>
    <row r="195" spans="2:10" x14ac:dyDescent="0.2">
      <c r="B195" s="361"/>
      <c r="C195" s="361"/>
      <c r="D195" s="361"/>
      <c r="E195" s="101"/>
      <c r="F195" s="357"/>
      <c r="G195" s="357"/>
      <c r="H195" s="106"/>
      <c r="I195" s="107"/>
      <c r="J195" s="107"/>
    </row>
    <row r="196" spans="2:10" x14ac:dyDescent="0.2">
      <c r="B196" s="361"/>
      <c r="C196" s="361"/>
      <c r="D196" s="361"/>
      <c r="E196" s="101"/>
      <c r="F196" s="357"/>
      <c r="G196" s="357"/>
      <c r="H196" s="106"/>
      <c r="I196" s="107"/>
      <c r="J196" s="107"/>
    </row>
    <row r="197" spans="2:10" x14ac:dyDescent="0.2">
      <c r="B197" s="359"/>
      <c r="C197" s="359"/>
      <c r="D197" s="359"/>
      <c r="E197" s="101"/>
      <c r="F197" s="357"/>
      <c r="G197" s="357"/>
      <c r="H197" s="106"/>
      <c r="I197" s="107"/>
      <c r="J197" s="107"/>
    </row>
    <row r="198" spans="2:10" x14ac:dyDescent="0.2">
      <c r="B198" s="121"/>
      <c r="C198" s="121"/>
      <c r="D198" s="121"/>
      <c r="E198" s="101"/>
      <c r="F198" s="115"/>
      <c r="G198" s="115"/>
      <c r="H198" s="106"/>
      <c r="I198" s="107"/>
      <c r="J198" s="107"/>
    </row>
    <row r="199" spans="2:10" x14ac:dyDescent="0.2">
      <c r="B199" s="366"/>
      <c r="C199" s="366"/>
      <c r="D199" s="366"/>
      <c r="E199" s="101"/>
      <c r="F199" s="357"/>
      <c r="G199" s="357"/>
      <c r="H199" s="106"/>
      <c r="I199" s="107"/>
      <c r="J199" s="108"/>
    </row>
    <row r="200" spans="2:10" x14ac:dyDescent="0.2">
      <c r="B200" s="353"/>
      <c r="C200" s="353"/>
      <c r="D200" s="353"/>
      <c r="E200" s="353"/>
      <c r="F200" s="353"/>
      <c r="G200" s="353"/>
      <c r="H200" s="353"/>
      <c r="I200" s="353"/>
      <c r="J200" s="353"/>
    </row>
    <row r="201" spans="2:10" x14ac:dyDescent="0.2">
      <c r="B201" s="354"/>
      <c r="C201" s="354"/>
      <c r="D201" s="354"/>
      <c r="E201" s="101"/>
      <c r="F201" s="353"/>
      <c r="G201" s="353"/>
      <c r="H201" s="101"/>
      <c r="I201" s="101"/>
      <c r="J201" s="101"/>
    </row>
    <row r="202" spans="2:10" x14ac:dyDescent="0.2">
      <c r="B202" s="350"/>
      <c r="C202" s="350"/>
      <c r="D202" s="350"/>
      <c r="E202" s="101"/>
      <c r="F202" s="357"/>
      <c r="G202" s="357"/>
      <c r="H202" s="106"/>
      <c r="I202" s="107"/>
      <c r="J202" s="107"/>
    </row>
    <row r="203" spans="2:10" x14ac:dyDescent="0.2">
      <c r="B203" s="350"/>
      <c r="C203" s="350"/>
      <c r="D203" s="350"/>
      <c r="E203" s="101"/>
      <c r="F203" s="357"/>
      <c r="G203" s="357"/>
      <c r="H203" s="106"/>
      <c r="I203" s="107"/>
      <c r="J203" s="107"/>
    </row>
    <row r="204" spans="2:10" x14ac:dyDescent="0.2">
      <c r="B204" s="354"/>
      <c r="C204" s="354"/>
      <c r="D204" s="354"/>
      <c r="F204" s="356"/>
      <c r="G204" s="356"/>
      <c r="J204" s="108"/>
    </row>
    <row r="205" spans="2:10" x14ac:dyDescent="0.2">
      <c r="B205" s="358"/>
      <c r="C205" s="358"/>
      <c r="D205" s="358"/>
      <c r="E205" s="358"/>
      <c r="F205" s="358"/>
      <c r="G205" s="358"/>
      <c r="H205" s="358"/>
      <c r="I205" s="358"/>
      <c r="J205" s="358"/>
    </row>
    <row r="206" spans="2:10" x14ac:dyDescent="0.2">
      <c r="B206" s="347"/>
      <c r="C206" s="347"/>
      <c r="D206" s="347"/>
      <c r="E206" s="347"/>
      <c r="F206" s="347"/>
      <c r="G206" s="347"/>
      <c r="H206" s="347"/>
      <c r="I206" s="347"/>
      <c r="J206" s="347"/>
    </row>
    <row r="207" spans="2:10" x14ac:dyDescent="0.2">
      <c r="B207" s="347"/>
      <c r="C207" s="347"/>
      <c r="D207" s="347"/>
      <c r="E207" s="347"/>
      <c r="F207" s="354"/>
      <c r="G207" s="354"/>
      <c r="H207" s="354"/>
      <c r="I207" s="354"/>
      <c r="J207" s="354"/>
    </row>
    <row r="208" spans="2:10" x14ac:dyDescent="0.2">
      <c r="B208" s="350"/>
      <c r="C208" s="350"/>
      <c r="D208" s="350"/>
      <c r="E208" s="350"/>
      <c r="F208" s="355"/>
      <c r="G208" s="355"/>
      <c r="H208" s="355"/>
      <c r="I208" s="356"/>
      <c r="J208" s="356"/>
    </row>
    <row r="209" spans="2:10" x14ac:dyDescent="0.2">
      <c r="B209" s="350"/>
      <c r="C209" s="350"/>
      <c r="D209" s="350"/>
      <c r="E209" s="350"/>
      <c r="F209" s="355"/>
      <c r="G209" s="355"/>
      <c r="H209" s="355"/>
      <c r="I209" s="356"/>
      <c r="J209" s="356"/>
    </row>
    <row r="210" spans="2:10" x14ac:dyDescent="0.2">
      <c r="B210" s="350"/>
      <c r="C210" s="350"/>
      <c r="D210" s="350"/>
      <c r="E210" s="350"/>
      <c r="F210" s="355"/>
      <c r="G210" s="355"/>
      <c r="H210" s="355"/>
      <c r="I210" s="356"/>
      <c r="J210" s="356"/>
    </row>
    <row r="211" spans="2:10" x14ac:dyDescent="0.2">
      <c r="B211" s="350"/>
      <c r="C211" s="350"/>
      <c r="D211" s="350"/>
      <c r="E211" s="350"/>
      <c r="F211" s="365"/>
      <c r="G211" s="365"/>
      <c r="H211" s="365"/>
      <c r="I211" s="356"/>
      <c r="J211" s="356"/>
    </row>
    <row r="212" spans="2:10" x14ac:dyDescent="0.2">
      <c r="B212" s="352"/>
      <c r="C212" s="352"/>
      <c r="D212" s="352"/>
      <c r="E212" s="352"/>
      <c r="F212" s="353"/>
      <c r="G212" s="353"/>
      <c r="H212" s="353"/>
      <c r="I212" s="349"/>
      <c r="J212" s="349"/>
    </row>
    <row r="213" spans="2:10" x14ac:dyDescent="0.2">
      <c r="B213" s="350"/>
      <c r="C213" s="350"/>
      <c r="D213" s="350"/>
      <c r="E213" s="350"/>
      <c r="F213" s="365"/>
      <c r="G213" s="365"/>
      <c r="H213" s="365"/>
      <c r="I213" s="356"/>
      <c r="J213" s="356"/>
    </row>
    <row r="214" spans="2:10" x14ac:dyDescent="0.2">
      <c r="B214" s="354"/>
      <c r="C214" s="354"/>
      <c r="D214" s="354"/>
      <c r="E214" s="354"/>
      <c r="F214" s="353"/>
      <c r="G214" s="353"/>
      <c r="H214" s="353"/>
      <c r="I214" s="349"/>
      <c r="J214" s="349"/>
    </row>
    <row r="215" spans="2:10" x14ac:dyDescent="0.2">
      <c r="B215" s="350"/>
      <c r="C215" s="350"/>
      <c r="D215" s="350"/>
      <c r="E215" s="350"/>
      <c r="F215" s="365"/>
      <c r="G215" s="365"/>
      <c r="H215" s="365"/>
      <c r="I215" s="356"/>
      <c r="J215" s="356"/>
    </row>
    <row r="216" spans="2:10" x14ac:dyDescent="0.2">
      <c r="B216" s="347"/>
      <c r="C216" s="347"/>
      <c r="D216" s="347"/>
      <c r="E216" s="347"/>
      <c r="F216" s="348"/>
      <c r="G216" s="348"/>
      <c r="H216" s="348"/>
      <c r="I216" s="349"/>
      <c r="J216" s="349"/>
    </row>
    <row r="217" spans="2:10" x14ac:dyDescent="0.2">
      <c r="B217" s="116"/>
      <c r="C217" s="116"/>
      <c r="D217" s="116"/>
      <c r="E217" s="116"/>
      <c r="F217" s="114"/>
      <c r="G217" s="114"/>
      <c r="H217" s="114"/>
      <c r="I217" s="110"/>
      <c r="J217" s="110"/>
    </row>
    <row r="218" spans="2:10" x14ac:dyDescent="0.2">
      <c r="B218" s="114"/>
      <c r="C218" s="114"/>
      <c r="D218" s="114"/>
      <c r="E218" s="114"/>
      <c r="F218" s="118"/>
      <c r="G218" s="118"/>
      <c r="H218" s="118"/>
      <c r="I218" s="117"/>
      <c r="J218" s="117"/>
    </row>
    <row r="219" spans="2:10" x14ac:dyDescent="0.2">
      <c r="B219" s="111"/>
      <c r="C219" s="363"/>
      <c r="D219" s="363"/>
      <c r="E219" s="363"/>
      <c r="F219" s="363"/>
      <c r="G219" s="363"/>
      <c r="H219" s="363"/>
      <c r="I219" s="363"/>
      <c r="J219" s="111"/>
    </row>
    <row r="220" spans="2:10" x14ac:dyDescent="0.2">
      <c r="B220" s="111"/>
      <c r="C220" s="364"/>
      <c r="D220" s="364"/>
      <c r="E220" s="364"/>
      <c r="F220" s="364"/>
      <c r="G220" s="364"/>
      <c r="H220" s="364"/>
      <c r="I220" s="364"/>
      <c r="J220" s="111"/>
    </row>
    <row r="221" spans="2:10" x14ac:dyDescent="0.2">
      <c r="B221" s="353"/>
      <c r="C221" s="353"/>
      <c r="D221" s="353"/>
      <c r="E221" s="353"/>
      <c r="F221" s="353"/>
      <c r="G221" s="353"/>
      <c r="H221" s="353"/>
      <c r="I221" s="353"/>
      <c r="J221" s="353"/>
    </row>
    <row r="222" spans="2:10" x14ac:dyDescent="0.2">
      <c r="B222" s="354"/>
      <c r="C222" s="354"/>
      <c r="D222" s="354"/>
      <c r="E222" s="101"/>
      <c r="F222" s="353"/>
      <c r="G222" s="353"/>
      <c r="H222" s="101"/>
      <c r="I222" s="101"/>
      <c r="J222" s="101"/>
    </row>
    <row r="223" spans="2:10" x14ac:dyDescent="0.2">
      <c r="B223" s="350"/>
      <c r="C223" s="350"/>
      <c r="D223" s="350"/>
      <c r="E223" s="101"/>
      <c r="F223" s="357"/>
      <c r="G223" s="357"/>
      <c r="H223" s="106"/>
      <c r="I223" s="107"/>
      <c r="J223" s="107"/>
    </row>
    <row r="224" spans="2:10" x14ac:dyDescent="0.2">
      <c r="B224" s="350"/>
      <c r="C224" s="350"/>
      <c r="D224" s="350"/>
      <c r="E224" s="101"/>
      <c r="F224" s="357"/>
      <c r="G224" s="357"/>
      <c r="H224" s="106"/>
      <c r="I224" s="107"/>
      <c r="J224" s="107"/>
    </row>
    <row r="225" spans="2:10" x14ac:dyDescent="0.2">
      <c r="B225" s="354"/>
      <c r="C225" s="354"/>
      <c r="D225" s="354"/>
      <c r="E225" s="101"/>
      <c r="F225" s="356"/>
      <c r="G225" s="356"/>
      <c r="H225" s="106"/>
      <c r="I225" s="107"/>
      <c r="J225" s="108"/>
    </row>
    <row r="226" spans="2:10" x14ac:dyDescent="0.2">
      <c r="B226" s="353"/>
      <c r="C226" s="353"/>
      <c r="D226" s="353"/>
      <c r="E226" s="353"/>
      <c r="F226" s="353"/>
      <c r="G226" s="353"/>
      <c r="H226" s="353"/>
      <c r="I226" s="353"/>
      <c r="J226" s="353"/>
    </row>
    <row r="227" spans="2:10" x14ac:dyDescent="0.2">
      <c r="B227" s="354"/>
      <c r="C227" s="354"/>
      <c r="D227" s="354"/>
      <c r="E227" s="101"/>
      <c r="F227" s="353"/>
      <c r="G227" s="353"/>
      <c r="H227" s="101"/>
      <c r="I227" s="101"/>
      <c r="J227" s="101"/>
    </row>
    <row r="228" spans="2:10" x14ac:dyDescent="0.2">
      <c r="B228" s="360"/>
      <c r="C228" s="360"/>
      <c r="D228" s="360"/>
      <c r="E228" s="101"/>
      <c r="F228" s="357"/>
      <c r="G228" s="357"/>
      <c r="H228" s="106"/>
      <c r="I228" s="107"/>
      <c r="J228" s="107"/>
    </row>
    <row r="229" spans="2:10" x14ac:dyDescent="0.2">
      <c r="B229" s="361"/>
      <c r="C229" s="362"/>
      <c r="D229" s="362"/>
      <c r="E229" s="101"/>
      <c r="F229" s="357"/>
      <c r="G229" s="357"/>
      <c r="H229" s="106"/>
      <c r="I229" s="107"/>
      <c r="J229" s="107"/>
    </row>
    <row r="230" spans="2:10" x14ac:dyDescent="0.2">
      <c r="B230" s="361"/>
      <c r="C230" s="362"/>
      <c r="D230" s="362"/>
      <c r="E230" s="101"/>
      <c r="F230" s="357"/>
      <c r="G230" s="357"/>
      <c r="H230" s="106"/>
      <c r="I230" s="107"/>
      <c r="J230" s="107"/>
    </row>
    <row r="231" spans="2:10" x14ac:dyDescent="0.2">
      <c r="B231" s="359"/>
      <c r="C231" s="350"/>
      <c r="D231" s="350"/>
      <c r="E231" s="101"/>
      <c r="F231" s="357"/>
      <c r="G231" s="357"/>
      <c r="H231" s="106"/>
      <c r="I231" s="107"/>
      <c r="J231" s="107"/>
    </row>
    <row r="232" spans="2:10" x14ac:dyDescent="0.2">
      <c r="B232" s="359"/>
      <c r="C232" s="350"/>
      <c r="D232" s="350"/>
      <c r="E232" s="101"/>
      <c r="F232" s="357"/>
      <c r="G232" s="357"/>
      <c r="H232" s="106"/>
      <c r="I232" s="107"/>
      <c r="J232" s="107"/>
    </row>
    <row r="233" spans="2:10" x14ac:dyDescent="0.2">
      <c r="B233" s="354"/>
      <c r="C233" s="354"/>
      <c r="D233" s="354"/>
      <c r="E233" s="101"/>
      <c r="F233" s="356"/>
      <c r="G233" s="356"/>
      <c r="H233" s="106"/>
      <c r="I233" s="107"/>
      <c r="J233" s="108"/>
    </row>
    <row r="234" spans="2:10" x14ac:dyDescent="0.2">
      <c r="B234" s="353"/>
      <c r="C234" s="353"/>
      <c r="D234" s="353"/>
      <c r="E234" s="353"/>
      <c r="F234" s="353"/>
      <c r="G234" s="353"/>
      <c r="H234" s="353"/>
      <c r="I234" s="353"/>
      <c r="J234" s="353"/>
    </row>
    <row r="235" spans="2:10" x14ac:dyDescent="0.2">
      <c r="B235" s="354"/>
      <c r="C235" s="354"/>
      <c r="D235" s="354"/>
      <c r="E235" s="101"/>
      <c r="F235" s="353"/>
      <c r="G235" s="353"/>
      <c r="H235" s="101"/>
      <c r="I235" s="101"/>
      <c r="J235" s="101"/>
    </row>
    <row r="236" spans="2:10" x14ac:dyDescent="0.2">
      <c r="B236" s="350"/>
      <c r="C236" s="350"/>
      <c r="D236" s="350"/>
      <c r="E236" s="101"/>
      <c r="F236" s="357"/>
      <c r="G236" s="357"/>
      <c r="H236" s="106"/>
      <c r="I236" s="107"/>
      <c r="J236" s="107"/>
    </row>
    <row r="237" spans="2:10" x14ac:dyDescent="0.2">
      <c r="B237" s="358"/>
      <c r="C237" s="358"/>
      <c r="D237" s="358"/>
      <c r="E237" s="358"/>
      <c r="F237" s="358"/>
      <c r="G237" s="358"/>
      <c r="H237" s="358"/>
      <c r="I237" s="358"/>
      <c r="J237" s="358"/>
    </row>
    <row r="238" spans="2:10" x14ac:dyDescent="0.2">
      <c r="B238" s="350"/>
      <c r="C238" s="350"/>
      <c r="D238" s="350"/>
      <c r="E238" s="350"/>
      <c r="F238" s="355"/>
      <c r="G238" s="353"/>
      <c r="H238" s="353"/>
      <c r="I238" s="356"/>
      <c r="J238" s="356"/>
    </row>
    <row r="239" spans="2:10" x14ac:dyDescent="0.2">
      <c r="B239" s="350"/>
      <c r="C239" s="350"/>
      <c r="D239" s="350"/>
      <c r="E239" s="350"/>
      <c r="F239" s="355"/>
      <c r="G239" s="353"/>
      <c r="H239" s="353"/>
      <c r="I239" s="356"/>
      <c r="J239" s="356"/>
    </row>
    <row r="240" spans="2:10" x14ac:dyDescent="0.2">
      <c r="B240" s="352"/>
      <c r="C240" s="352"/>
      <c r="D240" s="352"/>
      <c r="E240" s="352"/>
      <c r="F240" s="353"/>
      <c r="G240" s="353"/>
      <c r="H240" s="353"/>
      <c r="I240" s="349"/>
      <c r="J240" s="349"/>
    </row>
    <row r="241" spans="2:10" x14ac:dyDescent="0.2">
      <c r="B241" s="354"/>
      <c r="C241" s="354"/>
      <c r="D241" s="354"/>
      <c r="E241" s="354"/>
      <c r="F241" s="353"/>
      <c r="G241" s="353"/>
      <c r="H241" s="353"/>
      <c r="I241" s="349"/>
      <c r="J241" s="349"/>
    </row>
    <row r="242" spans="2:10" x14ac:dyDescent="0.2">
      <c r="B242" s="347"/>
      <c r="C242" s="347"/>
      <c r="D242" s="347"/>
      <c r="E242" s="347"/>
      <c r="F242" s="348"/>
      <c r="G242" s="348"/>
      <c r="H242" s="348"/>
      <c r="I242" s="349"/>
      <c r="J242" s="349"/>
    </row>
    <row r="243" spans="2:10" x14ac:dyDescent="0.2">
      <c r="B243" s="350"/>
      <c r="C243" s="350"/>
      <c r="D243" s="350"/>
      <c r="E243" s="350"/>
      <c r="F243" s="350"/>
      <c r="G243" s="350"/>
      <c r="H243" s="350"/>
      <c r="I243" s="350"/>
      <c r="J243" s="350"/>
    </row>
    <row r="244" spans="2:10" x14ac:dyDescent="0.2">
      <c r="B244" s="101"/>
      <c r="C244" s="101"/>
      <c r="D244" s="101"/>
      <c r="E244" s="101"/>
      <c r="F244" s="101"/>
      <c r="G244" s="101"/>
      <c r="H244" s="101"/>
      <c r="I244" s="101"/>
      <c r="J244" s="101"/>
    </row>
    <row r="245" spans="2:10" x14ac:dyDescent="0.2">
      <c r="B245" s="101"/>
      <c r="C245" s="101"/>
      <c r="D245" s="101"/>
      <c r="E245" s="101"/>
      <c r="F245" s="101"/>
      <c r="G245" s="101"/>
      <c r="H245" s="101"/>
      <c r="I245" s="101"/>
      <c r="J245" s="101"/>
    </row>
    <row r="246" spans="2:10" x14ac:dyDescent="0.2">
      <c r="B246" s="101"/>
      <c r="C246" s="101"/>
      <c r="D246" s="101"/>
      <c r="E246" s="101"/>
      <c r="F246" s="101"/>
      <c r="G246" s="101"/>
      <c r="H246" s="101"/>
      <c r="I246" s="101"/>
      <c r="J246" s="101"/>
    </row>
    <row r="247" spans="2:10" x14ac:dyDescent="0.2">
      <c r="B247" s="101"/>
      <c r="C247" s="101"/>
      <c r="D247" s="101"/>
      <c r="E247" s="101"/>
      <c r="F247" s="101"/>
      <c r="G247" s="101"/>
      <c r="H247" s="101"/>
      <c r="I247" s="101"/>
      <c r="J247" s="101"/>
    </row>
    <row r="248" spans="2:10" x14ac:dyDescent="0.2">
      <c r="B248" s="101"/>
      <c r="C248" s="101"/>
      <c r="D248" s="101"/>
      <c r="E248" s="101"/>
      <c r="F248" s="101"/>
      <c r="G248" s="101"/>
      <c r="H248" s="101"/>
      <c r="I248" s="101"/>
      <c r="J248" s="101"/>
    </row>
    <row r="249" spans="2:10" x14ac:dyDescent="0.2">
      <c r="B249" s="101"/>
      <c r="C249" s="101"/>
      <c r="D249" s="101"/>
      <c r="E249" s="101"/>
      <c r="F249" s="101"/>
      <c r="G249" s="101"/>
      <c r="H249" s="101"/>
      <c r="I249" s="101"/>
      <c r="J249" s="101"/>
    </row>
    <row r="250" spans="2:10" x14ac:dyDescent="0.2">
      <c r="B250" s="101"/>
      <c r="C250" s="101"/>
      <c r="D250" s="101"/>
      <c r="E250" s="101"/>
      <c r="F250" s="351"/>
      <c r="G250" s="351"/>
      <c r="H250" s="351"/>
      <c r="I250" s="351"/>
      <c r="J250" s="101"/>
    </row>
    <row r="251" spans="2:10" x14ac:dyDescent="0.2">
      <c r="B251" s="101"/>
      <c r="C251" s="101"/>
      <c r="D251" s="101"/>
      <c r="E251" s="101"/>
      <c r="F251" s="351"/>
      <c r="G251" s="351"/>
      <c r="H251" s="351"/>
      <c r="I251" s="351"/>
      <c r="J251" s="101"/>
    </row>
    <row r="252" spans="2:10" x14ac:dyDescent="0.2">
      <c r="B252" s="101"/>
      <c r="C252" s="101"/>
      <c r="D252" s="101"/>
      <c r="E252" s="101"/>
      <c r="F252" s="101"/>
      <c r="G252" s="101"/>
      <c r="H252" s="101"/>
      <c r="I252" s="101"/>
      <c r="J252" s="101"/>
    </row>
    <row r="253" spans="2:10" x14ac:dyDescent="0.2">
      <c r="B253" s="101"/>
      <c r="C253" s="101"/>
      <c r="D253" s="101"/>
      <c r="E253" s="101"/>
      <c r="F253" s="101"/>
      <c r="G253" s="101"/>
      <c r="H253" s="101"/>
      <c r="I253" s="101"/>
      <c r="J253" s="101"/>
    </row>
    <row r="254" spans="2:10" x14ac:dyDescent="0.2">
      <c r="B254" s="101"/>
      <c r="C254" s="101"/>
      <c r="D254" s="101"/>
      <c r="E254" s="101"/>
      <c r="F254" s="101"/>
      <c r="G254" s="101"/>
      <c r="H254" s="101"/>
      <c r="I254" s="101"/>
      <c r="J254" s="101"/>
    </row>
    <row r="255" spans="2:10" x14ac:dyDescent="0.2">
      <c r="B255" s="101"/>
      <c r="C255" s="101"/>
      <c r="D255" s="101"/>
      <c r="E255" s="101"/>
      <c r="F255" s="101"/>
      <c r="G255" s="101"/>
      <c r="H255" s="101"/>
      <c r="I255" s="101"/>
      <c r="J255" s="101"/>
    </row>
  </sheetData>
  <mergeCells count="458">
    <mergeCell ref="A1:J1"/>
    <mergeCell ref="A2:J2"/>
    <mergeCell ref="B3:J3"/>
    <mergeCell ref="B4:J4"/>
    <mergeCell ref="B5:J5"/>
    <mergeCell ref="A7:J7"/>
    <mergeCell ref="A8:J8"/>
    <mergeCell ref="B9:I9"/>
    <mergeCell ref="B10:I10"/>
    <mergeCell ref="B11:J11"/>
    <mergeCell ref="F12:G12"/>
    <mergeCell ref="B15:D15"/>
    <mergeCell ref="F15:G15"/>
    <mergeCell ref="B13:D13"/>
    <mergeCell ref="B14:D14"/>
    <mergeCell ref="F13:G13"/>
    <mergeCell ref="B32:D32"/>
    <mergeCell ref="F32:G32"/>
    <mergeCell ref="B16:D16"/>
    <mergeCell ref="F16:G16"/>
    <mergeCell ref="F14:G14"/>
    <mergeCell ref="B23:D23"/>
    <mergeCell ref="B24:D24"/>
    <mergeCell ref="B25:D25"/>
    <mergeCell ref="B26:D26"/>
    <mergeCell ref="B17:D17"/>
    <mergeCell ref="F17:G17"/>
    <mergeCell ref="A18:D18"/>
    <mergeCell ref="E18:I18"/>
    <mergeCell ref="B19:J19"/>
    <mergeCell ref="F20:G20"/>
    <mergeCell ref="A33:D33"/>
    <mergeCell ref="E33:I33"/>
    <mergeCell ref="B35:D35"/>
    <mergeCell ref="F35:G35"/>
    <mergeCell ref="B21:D21"/>
    <mergeCell ref="F21:G21"/>
    <mergeCell ref="B30:D30"/>
    <mergeCell ref="F30:G30"/>
    <mergeCell ref="B31:D31"/>
    <mergeCell ref="F31:G31"/>
    <mergeCell ref="F22:G22"/>
    <mergeCell ref="F23:G23"/>
    <mergeCell ref="F24:G24"/>
    <mergeCell ref="F25:G25"/>
    <mergeCell ref="F26:G26"/>
    <mergeCell ref="F27:G27"/>
    <mergeCell ref="F28:G28"/>
    <mergeCell ref="F29:G29"/>
    <mergeCell ref="B27:D27"/>
    <mergeCell ref="B28:D28"/>
    <mergeCell ref="B29:D29"/>
    <mergeCell ref="B22:D22"/>
    <mergeCell ref="A41:E41"/>
    <mergeCell ref="F41:H41"/>
    <mergeCell ref="I41:J41"/>
    <mergeCell ref="A42:E42"/>
    <mergeCell ref="F42:H42"/>
    <mergeCell ref="I42:J42"/>
    <mergeCell ref="B36:D36"/>
    <mergeCell ref="F36:G36"/>
    <mergeCell ref="A37:D37"/>
    <mergeCell ref="E37:I37"/>
    <mergeCell ref="A39:J39"/>
    <mergeCell ref="A40:E40"/>
    <mergeCell ref="F40:H40"/>
    <mergeCell ref="I40:J40"/>
    <mergeCell ref="A45:E45"/>
    <mergeCell ref="F45:H45"/>
    <mergeCell ref="I45:J45"/>
    <mergeCell ref="A46:E46"/>
    <mergeCell ref="F46:H46"/>
    <mergeCell ref="I46:J46"/>
    <mergeCell ref="A43:E43"/>
    <mergeCell ref="F43:H43"/>
    <mergeCell ref="I43:J43"/>
    <mergeCell ref="A44:E44"/>
    <mergeCell ref="F44:H44"/>
    <mergeCell ref="I44:J44"/>
    <mergeCell ref="B49:D49"/>
    <mergeCell ref="F49:G49"/>
    <mergeCell ref="A50:J50"/>
    <mergeCell ref="A51:E51"/>
    <mergeCell ref="F51:H51"/>
    <mergeCell ref="A47:E47"/>
    <mergeCell ref="F47:H47"/>
    <mergeCell ref="I47:J47"/>
    <mergeCell ref="A48:E48"/>
    <mergeCell ref="F48:H48"/>
    <mergeCell ref="B58:D58"/>
    <mergeCell ref="F58:G58"/>
    <mergeCell ref="B60:D60"/>
    <mergeCell ref="F60:G60"/>
    <mergeCell ref="B61:D61"/>
    <mergeCell ref="F61:G61"/>
    <mergeCell ref="F54:I54"/>
    <mergeCell ref="B55:D55"/>
    <mergeCell ref="F55:I55"/>
    <mergeCell ref="B56:D56"/>
    <mergeCell ref="F56:G56"/>
    <mergeCell ref="B57:D57"/>
    <mergeCell ref="F57:G57"/>
    <mergeCell ref="B65:D65"/>
    <mergeCell ref="F65:G65"/>
    <mergeCell ref="B66:J66"/>
    <mergeCell ref="B67:D67"/>
    <mergeCell ref="F67:G67"/>
    <mergeCell ref="B68:D68"/>
    <mergeCell ref="F68:G68"/>
    <mergeCell ref="B62:D62"/>
    <mergeCell ref="F62:G62"/>
    <mergeCell ref="B63:D63"/>
    <mergeCell ref="F63:G63"/>
    <mergeCell ref="B64:D64"/>
    <mergeCell ref="F64:G64"/>
    <mergeCell ref="B73:E73"/>
    <mergeCell ref="F73:H73"/>
    <mergeCell ref="I73:J73"/>
    <mergeCell ref="B74:E74"/>
    <mergeCell ref="F74:H74"/>
    <mergeCell ref="I74:J74"/>
    <mergeCell ref="B69:D69"/>
    <mergeCell ref="F69:G69"/>
    <mergeCell ref="B70:D70"/>
    <mergeCell ref="F70:G70"/>
    <mergeCell ref="B71:J71"/>
    <mergeCell ref="B72:J72"/>
    <mergeCell ref="B78:E78"/>
    <mergeCell ref="F78:H78"/>
    <mergeCell ref="I78:J78"/>
    <mergeCell ref="B79:E79"/>
    <mergeCell ref="F79:H79"/>
    <mergeCell ref="I79:J79"/>
    <mergeCell ref="B75:E75"/>
    <mergeCell ref="F75:H75"/>
    <mergeCell ref="B76:E76"/>
    <mergeCell ref="F76:H76"/>
    <mergeCell ref="I76:J76"/>
    <mergeCell ref="B77:E77"/>
    <mergeCell ref="F77:H77"/>
    <mergeCell ref="I77:J77"/>
    <mergeCell ref="B82:E82"/>
    <mergeCell ref="F82:H82"/>
    <mergeCell ref="I82:J82"/>
    <mergeCell ref="C85:I85"/>
    <mergeCell ref="C86:I86"/>
    <mergeCell ref="B87:J87"/>
    <mergeCell ref="B80:E80"/>
    <mergeCell ref="F80:H80"/>
    <mergeCell ref="I80:J80"/>
    <mergeCell ref="B81:E81"/>
    <mergeCell ref="F81:H81"/>
    <mergeCell ref="I81:J81"/>
    <mergeCell ref="B92:J92"/>
    <mergeCell ref="B93:D93"/>
    <mergeCell ref="B94:D94"/>
    <mergeCell ref="F94:G94"/>
    <mergeCell ref="B95:D95"/>
    <mergeCell ref="F95:G95"/>
    <mergeCell ref="B88:D88"/>
    <mergeCell ref="F88:G88"/>
    <mergeCell ref="B89:D89"/>
    <mergeCell ref="B90:D90"/>
    <mergeCell ref="F90:G90"/>
    <mergeCell ref="B91:D91"/>
    <mergeCell ref="F91:G91"/>
    <mergeCell ref="B99:J99"/>
    <mergeCell ref="B100:D100"/>
    <mergeCell ref="B101:D101"/>
    <mergeCell ref="F101:G101"/>
    <mergeCell ref="B102:D102"/>
    <mergeCell ref="F102:G102"/>
    <mergeCell ref="B96:D96"/>
    <mergeCell ref="F96:G96"/>
    <mergeCell ref="B97:D97"/>
    <mergeCell ref="F97:G97"/>
    <mergeCell ref="B98:D98"/>
    <mergeCell ref="F98:G98"/>
    <mergeCell ref="B107:E107"/>
    <mergeCell ref="F107:H107"/>
    <mergeCell ref="B108:E108"/>
    <mergeCell ref="F108:H108"/>
    <mergeCell ref="I108:J108"/>
    <mergeCell ref="B109:E109"/>
    <mergeCell ref="F109:H109"/>
    <mergeCell ref="I109:J109"/>
    <mergeCell ref="B103:D103"/>
    <mergeCell ref="F103:G103"/>
    <mergeCell ref="B104:J104"/>
    <mergeCell ref="B105:J105"/>
    <mergeCell ref="B106:E106"/>
    <mergeCell ref="F106:H106"/>
    <mergeCell ref="I106:J106"/>
    <mergeCell ref="B112:E112"/>
    <mergeCell ref="F112:H112"/>
    <mergeCell ref="I112:J112"/>
    <mergeCell ref="B113:E113"/>
    <mergeCell ref="F113:H113"/>
    <mergeCell ref="I113:J113"/>
    <mergeCell ref="B110:E110"/>
    <mergeCell ref="F110:H110"/>
    <mergeCell ref="I110:J110"/>
    <mergeCell ref="B111:E111"/>
    <mergeCell ref="F111:H111"/>
    <mergeCell ref="I111:J111"/>
    <mergeCell ref="C118:I118"/>
    <mergeCell ref="C119:I119"/>
    <mergeCell ref="B120:J120"/>
    <mergeCell ref="B121:D121"/>
    <mergeCell ref="F121:G121"/>
    <mergeCell ref="B122:D122"/>
    <mergeCell ref="F122:G122"/>
    <mergeCell ref="B114:E114"/>
    <mergeCell ref="F114:H114"/>
    <mergeCell ref="I114:J114"/>
    <mergeCell ref="B115:E115"/>
    <mergeCell ref="F115:H115"/>
    <mergeCell ref="I115:J115"/>
    <mergeCell ref="B127:D127"/>
    <mergeCell ref="F127:G127"/>
    <mergeCell ref="B128:D128"/>
    <mergeCell ref="F128:G128"/>
    <mergeCell ref="B129:D129"/>
    <mergeCell ref="F129:G129"/>
    <mergeCell ref="B123:D123"/>
    <mergeCell ref="F123:G123"/>
    <mergeCell ref="B124:D124"/>
    <mergeCell ref="F124:G124"/>
    <mergeCell ref="B125:J125"/>
    <mergeCell ref="B126:D126"/>
    <mergeCell ref="F126:G126"/>
    <mergeCell ref="B134:D134"/>
    <mergeCell ref="F134:G134"/>
    <mergeCell ref="B135:D135"/>
    <mergeCell ref="F135:G135"/>
    <mergeCell ref="B136:D136"/>
    <mergeCell ref="F136:G136"/>
    <mergeCell ref="B130:D130"/>
    <mergeCell ref="F130:G130"/>
    <mergeCell ref="B131:D131"/>
    <mergeCell ref="F131:G131"/>
    <mergeCell ref="B132:J132"/>
    <mergeCell ref="B133:D133"/>
    <mergeCell ref="F133:G133"/>
    <mergeCell ref="B141:E141"/>
    <mergeCell ref="F141:H141"/>
    <mergeCell ref="I141:J141"/>
    <mergeCell ref="B142:E142"/>
    <mergeCell ref="F142:H142"/>
    <mergeCell ref="I142:J142"/>
    <mergeCell ref="B137:J137"/>
    <mergeCell ref="B138:J138"/>
    <mergeCell ref="B139:E139"/>
    <mergeCell ref="F139:H139"/>
    <mergeCell ref="I139:J139"/>
    <mergeCell ref="B140:E140"/>
    <mergeCell ref="F140:H140"/>
    <mergeCell ref="I140:J140"/>
    <mergeCell ref="B145:E145"/>
    <mergeCell ref="F145:H145"/>
    <mergeCell ref="I145:J145"/>
    <mergeCell ref="B146:E146"/>
    <mergeCell ref="F146:H146"/>
    <mergeCell ref="I146:J146"/>
    <mergeCell ref="B143:E143"/>
    <mergeCell ref="F143:H143"/>
    <mergeCell ref="I143:J143"/>
    <mergeCell ref="B144:E144"/>
    <mergeCell ref="F144:H144"/>
    <mergeCell ref="I144:J144"/>
    <mergeCell ref="C151:I151"/>
    <mergeCell ref="C152:I152"/>
    <mergeCell ref="B153:J153"/>
    <mergeCell ref="B154:D154"/>
    <mergeCell ref="F154:G154"/>
    <mergeCell ref="B155:D155"/>
    <mergeCell ref="F155:G155"/>
    <mergeCell ref="B147:E147"/>
    <mergeCell ref="F147:H147"/>
    <mergeCell ref="I147:J147"/>
    <mergeCell ref="B148:E148"/>
    <mergeCell ref="F148:H148"/>
    <mergeCell ref="I148:J148"/>
    <mergeCell ref="B160:D160"/>
    <mergeCell ref="F160:G160"/>
    <mergeCell ref="B161:D161"/>
    <mergeCell ref="F161:G161"/>
    <mergeCell ref="B162:D162"/>
    <mergeCell ref="F162:G162"/>
    <mergeCell ref="B156:D156"/>
    <mergeCell ref="F156:G156"/>
    <mergeCell ref="B157:D157"/>
    <mergeCell ref="F157:G157"/>
    <mergeCell ref="B158:J158"/>
    <mergeCell ref="B159:D159"/>
    <mergeCell ref="F159:G159"/>
    <mergeCell ref="B166:J166"/>
    <mergeCell ref="B167:D167"/>
    <mergeCell ref="F167:G167"/>
    <mergeCell ref="B168:D168"/>
    <mergeCell ref="F168:G168"/>
    <mergeCell ref="B169:D169"/>
    <mergeCell ref="F169:G169"/>
    <mergeCell ref="B163:D163"/>
    <mergeCell ref="F163:G163"/>
    <mergeCell ref="B164:D164"/>
    <mergeCell ref="F164:G164"/>
    <mergeCell ref="B165:D165"/>
    <mergeCell ref="F165:G165"/>
    <mergeCell ref="B174:E174"/>
    <mergeCell ref="F174:H174"/>
    <mergeCell ref="I174:J174"/>
    <mergeCell ref="B175:E175"/>
    <mergeCell ref="F175:H175"/>
    <mergeCell ref="I175:J175"/>
    <mergeCell ref="B170:D170"/>
    <mergeCell ref="F170:G170"/>
    <mergeCell ref="B171:J171"/>
    <mergeCell ref="B172:J172"/>
    <mergeCell ref="B173:E173"/>
    <mergeCell ref="F173:H173"/>
    <mergeCell ref="I173:J173"/>
    <mergeCell ref="B178:E178"/>
    <mergeCell ref="F178:H178"/>
    <mergeCell ref="I178:J178"/>
    <mergeCell ref="B179:E179"/>
    <mergeCell ref="F179:H179"/>
    <mergeCell ref="I179:J179"/>
    <mergeCell ref="B176:E176"/>
    <mergeCell ref="F176:H176"/>
    <mergeCell ref="I176:J176"/>
    <mergeCell ref="B177:E177"/>
    <mergeCell ref="F177:H177"/>
    <mergeCell ref="I177:J177"/>
    <mergeCell ref="B182:E182"/>
    <mergeCell ref="F182:H182"/>
    <mergeCell ref="I182:J182"/>
    <mergeCell ref="C185:I185"/>
    <mergeCell ref="C186:I186"/>
    <mergeCell ref="B187:J187"/>
    <mergeCell ref="B180:E180"/>
    <mergeCell ref="F180:H180"/>
    <mergeCell ref="I180:J180"/>
    <mergeCell ref="B181:E181"/>
    <mergeCell ref="F181:H181"/>
    <mergeCell ref="I181:J181"/>
    <mergeCell ref="B191:D191"/>
    <mergeCell ref="F191:G191"/>
    <mergeCell ref="B192:J192"/>
    <mergeCell ref="B193:D193"/>
    <mergeCell ref="F193:G193"/>
    <mergeCell ref="B194:D194"/>
    <mergeCell ref="F194:G194"/>
    <mergeCell ref="B188:D188"/>
    <mergeCell ref="F188:G188"/>
    <mergeCell ref="B189:D189"/>
    <mergeCell ref="F189:G189"/>
    <mergeCell ref="B190:D190"/>
    <mergeCell ref="F190:G190"/>
    <mergeCell ref="B199:D199"/>
    <mergeCell ref="F199:G199"/>
    <mergeCell ref="B200:J200"/>
    <mergeCell ref="B201:D201"/>
    <mergeCell ref="F201:G201"/>
    <mergeCell ref="B202:D202"/>
    <mergeCell ref="F202:G202"/>
    <mergeCell ref="B195:D195"/>
    <mergeCell ref="F195:G195"/>
    <mergeCell ref="B196:D196"/>
    <mergeCell ref="F196:G196"/>
    <mergeCell ref="B197:D197"/>
    <mergeCell ref="F197:G197"/>
    <mergeCell ref="B207:E207"/>
    <mergeCell ref="F207:H207"/>
    <mergeCell ref="I207:J207"/>
    <mergeCell ref="B208:E208"/>
    <mergeCell ref="F208:H208"/>
    <mergeCell ref="I208:J208"/>
    <mergeCell ref="B203:D203"/>
    <mergeCell ref="F203:G203"/>
    <mergeCell ref="B204:D204"/>
    <mergeCell ref="F204:G204"/>
    <mergeCell ref="B205:J205"/>
    <mergeCell ref="B206:J206"/>
    <mergeCell ref="B211:E211"/>
    <mergeCell ref="F211:H211"/>
    <mergeCell ref="I211:J211"/>
    <mergeCell ref="B212:E212"/>
    <mergeCell ref="F212:H212"/>
    <mergeCell ref="I212:J212"/>
    <mergeCell ref="B209:E209"/>
    <mergeCell ref="F209:H209"/>
    <mergeCell ref="I209:J209"/>
    <mergeCell ref="B210:E210"/>
    <mergeCell ref="F210:H210"/>
    <mergeCell ref="I210:J210"/>
    <mergeCell ref="B215:E215"/>
    <mergeCell ref="F215:H215"/>
    <mergeCell ref="I215:J215"/>
    <mergeCell ref="B216:E216"/>
    <mergeCell ref="F216:H216"/>
    <mergeCell ref="I216:J216"/>
    <mergeCell ref="B213:E213"/>
    <mergeCell ref="F213:H213"/>
    <mergeCell ref="I213:J213"/>
    <mergeCell ref="B214:E214"/>
    <mergeCell ref="F214:H214"/>
    <mergeCell ref="I214:J214"/>
    <mergeCell ref="B224:D224"/>
    <mergeCell ref="F224:G224"/>
    <mergeCell ref="B225:D225"/>
    <mergeCell ref="F225:G225"/>
    <mergeCell ref="B226:J226"/>
    <mergeCell ref="B227:D227"/>
    <mergeCell ref="F227:G227"/>
    <mergeCell ref="C219:I219"/>
    <mergeCell ref="C220:I220"/>
    <mergeCell ref="B221:J221"/>
    <mergeCell ref="B222:D222"/>
    <mergeCell ref="F222:G222"/>
    <mergeCell ref="B223:D223"/>
    <mergeCell ref="F223:G223"/>
    <mergeCell ref="B231:D231"/>
    <mergeCell ref="F231:G231"/>
    <mergeCell ref="B232:D232"/>
    <mergeCell ref="F232:G232"/>
    <mergeCell ref="B233:D233"/>
    <mergeCell ref="F233:G233"/>
    <mergeCell ref="B228:D228"/>
    <mergeCell ref="F228:G228"/>
    <mergeCell ref="B229:D229"/>
    <mergeCell ref="F229:G229"/>
    <mergeCell ref="B230:D230"/>
    <mergeCell ref="F230:G230"/>
    <mergeCell ref="B238:E238"/>
    <mergeCell ref="F238:H238"/>
    <mergeCell ref="I238:J238"/>
    <mergeCell ref="B239:E239"/>
    <mergeCell ref="F239:H239"/>
    <mergeCell ref="I239:J239"/>
    <mergeCell ref="B234:J234"/>
    <mergeCell ref="B235:D235"/>
    <mergeCell ref="F235:G235"/>
    <mergeCell ref="B236:D236"/>
    <mergeCell ref="F236:G236"/>
    <mergeCell ref="B237:J237"/>
    <mergeCell ref="B242:E242"/>
    <mergeCell ref="F242:H242"/>
    <mergeCell ref="I242:J242"/>
    <mergeCell ref="B243:J243"/>
    <mergeCell ref="F250:I250"/>
    <mergeCell ref="F251:I251"/>
    <mergeCell ref="B240:E240"/>
    <mergeCell ref="F240:H240"/>
    <mergeCell ref="I240:J240"/>
    <mergeCell ref="B241:E241"/>
    <mergeCell ref="F241:H241"/>
    <mergeCell ref="I241:J241"/>
  </mergeCells>
  <printOptions horizontalCentered="1"/>
  <pageMargins left="0.51181102362204722" right="0.51181102362204722" top="0.78740157480314965" bottom="0.78740157480314965" header="0.31496062992125984" footer="0.31496062992125984"/>
  <pageSetup paperSize="9" scale="74" fitToHeight="0" orientation="portrait" r:id="rId1"/>
  <headerFooter>
    <oddHeader>Página &amp;P de &amp;N</oddHeader>
  </headerFooter>
  <rowBreaks count="1" manualBreakCount="1">
    <brk id="55" max="9" man="1"/>
  </rowBreaks>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0263051-97F3-4CCE-BB5F-DB05FE763FF3}">
  <dimension ref="B5:I9"/>
  <sheetViews>
    <sheetView workbookViewId="0">
      <selection activeCell="F9" sqref="F9:H9"/>
    </sheetView>
  </sheetViews>
  <sheetFormatPr defaultRowHeight="12.75" x14ac:dyDescent="0.2"/>
  <sheetData>
    <row r="5" spans="2:9" x14ac:dyDescent="0.2">
      <c r="B5" s="431" t="s">
        <v>75</v>
      </c>
      <c r="C5" s="431"/>
      <c r="D5" s="431"/>
      <c r="E5" s="431"/>
      <c r="F5" s="431"/>
      <c r="G5" s="431"/>
      <c r="H5" s="431"/>
    </row>
    <row r="6" spans="2:9" ht="24" customHeight="1" x14ac:dyDescent="0.2">
      <c r="B6" s="436" t="s">
        <v>195</v>
      </c>
      <c r="C6" s="436"/>
      <c r="D6" s="436"/>
      <c r="E6" s="436"/>
      <c r="F6" s="437">
        <v>2139.17</v>
      </c>
      <c r="G6" s="438"/>
      <c r="H6" s="438"/>
    </row>
    <row r="7" spans="2:9" ht="27.75" customHeight="1" x14ac:dyDescent="0.2">
      <c r="B7" s="433" t="s">
        <v>226</v>
      </c>
      <c r="C7" s="434"/>
      <c r="D7" s="434"/>
      <c r="E7" s="435"/>
      <c r="F7" s="437">
        <v>2052.17</v>
      </c>
      <c r="G7" s="438"/>
      <c r="H7" s="438"/>
      <c r="I7" s="175"/>
    </row>
    <row r="8" spans="2:9" ht="27.75" customHeight="1" x14ac:dyDescent="0.2">
      <c r="B8" s="436" t="s">
        <v>196</v>
      </c>
      <c r="C8" s="436"/>
      <c r="D8" s="436"/>
      <c r="E8" s="436"/>
      <c r="F8" s="437">
        <v>2499</v>
      </c>
      <c r="G8" s="438"/>
      <c r="H8" s="438"/>
    </row>
    <row r="9" spans="2:9" x14ac:dyDescent="0.2">
      <c r="B9" s="431" t="s">
        <v>76</v>
      </c>
      <c r="C9" s="431"/>
      <c r="D9" s="431"/>
      <c r="E9" s="431"/>
      <c r="F9" s="432">
        <f>(F7+F8)/2</f>
        <v>2275.585</v>
      </c>
      <c r="G9" s="432"/>
      <c r="H9" s="432"/>
    </row>
  </sheetData>
  <mergeCells count="9">
    <mergeCell ref="B9:E9"/>
    <mergeCell ref="F9:H9"/>
    <mergeCell ref="B5:H5"/>
    <mergeCell ref="B7:E7"/>
    <mergeCell ref="B8:E8"/>
    <mergeCell ref="F7:H7"/>
    <mergeCell ref="F8:H8"/>
    <mergeCell ref="B6:E6"/>
    <mergeCell ref="F6:H6"/>
  </mergeCells>
  <pageMargins left="0.511811024" right="0.511811024" top="0.78740157499999996" bottom="0.78740157499999996" header="0.31496062000000002" footer="0.31496062000000002"/>
  <pageSetup paperSize="9" orientation="portrait" r:id="rId1"/>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FEC8A2-8154-4707-9924-006D10E5C0C4}">
  <dimension ref="A1:H56"/>
  <sheetViews>
    <sheetView showGridLines="0" view="pageBreakPreview" zoomScaleNormal="115" zoomScaleSheetLayoutView="100" workbookViewId="0">
      <selection activeCell="B9" sqref="B9"/>
    </sheetView>
  </sheetViews>
  <sheetFormatPr defaultRowHeight="12.75" x14ac:dyDescent="0.2"/>
  <cols>
    <col min="1" max="1" width="12.140625" style="134" customWidth="1"/>
    <col min="2" max="2" width="40.42578125" style="134" customWidth="1"/>
    <col min="3" max="3" width="11.7109375" style="141" customWidth="1"/>
    <col min="4" max="4" width="3.140625" style="134" bestFit="1" customWidth="1"/>
    <col min="5" max="5" width="11" style="134" bestFit="1" customWidth="1"/>
    <col min="6" max="6" width="34.42578125" style="134" customWidth="1"/>
    <col min="7" max="256" width="9.140625" style="134"/>
    <col min="257" max="257" width="12.140625" style="134" customWidth="1"/>
    <col min="258" max="258" width="40.42578125" style="134" customWidth="1"/>
    <col min="259" max="259" width="11.7109375" style="134" customWidth="1"/>
    <col min="260" max="260" width="3.140625" style="134" bestFit="1" customWidth="1"/>
    <col min="261" max="261" width="11" style="134" bestFit="1" customWidth="1"/>
    <col min="262" max="262" width="34.42578125" style="134" customWidth="1"/>
    <col min="263" max="512" width="9.140625" style="134"/>
    <col min="513" max="513" width="12.140625" style="134" customWidth="1"/>
    <col min="514" max="514" width="40.42578125" style="134" customWidth="1"/>
    <col min="515" max="515" width="11.7109375" style="134" customWidth="1"/>
    <col min="516" max="516" width="3.140625" style="134" bestFit="1" customWidth="1"/>
    <col min="517" max="517" width="11" style="134" bestFit="1" customWidth="1"/>
    <col min="518" max="518" width="34.42578125" style="134" customWidth="1"/>
    <col min="519" max="768" width="9.140625" style="134"/>
    <col min="769" max="769" width="12.140625" style="134" customWidth="1"/>
    <col min="770" max="770" width="40.42578125" style="134" customWidth="1"/>
    <col min="771" max="771" width="11.7109375" style="134" customWidth="1"/>
    <col min="772" max="772" width="3.140625" style="134" bestFit="1" customWidth="1"/>
    <col min="773" max="773" width="11" style="134" bestFit="1" customWidth="1"/>
    <col min="774" max="774" width="34.42578125" style="134" customWidth="1"/>
    <col min="775" max="1024" width="9.140625" style="134"/>
    <col min="1025" max="1025" width="12.140625" style="134" customWidth="1"/>
    <col min="1026" max="1026" width="40.42578125" style="134" customWidth="1"/>
    <col min="1027" max="1027" width="11.7109375" style="134" customWidth="1"/>
    <col min="1028" max="1028" width="3.140625" style="134" bestFit="1" customWidth="1"/>
    <col min="1029" max="1029" width="11" style="134" bestFit="1" customWidth="1"/>
    <col min="1030" max="1030" width="34.42578125" style="134" customWidth="1"/>
    <col min="1031" max="1280" width="9.140625" style="134"/>
    <col min="1281" max="1281" width="12.140625" style="134" customWidth="1"/>
    <col min="1282" max="1282" width="40.42578125" style="134" customWidth="1"/>
    <col min="1283" max="1283" width="11.7109375" style="134" customWidth="1"/>
    <col min="1284" max="1284" width="3.140625" style="134" bestFit="1" customWidth="1"/>
    <col min="1285" max="1285" width="11" style="134" bestFit="1" customWidth="1"/>
    <col min="1286" max="1286" width="34.42578125" style="134" customWidth="1"/>
    <col min="1287" max="1536" width="9.140625" style="134"/>
    <col min="1537" max="1537" width="12.140625" style="134" customWidth="1"/>
    <col min="1538" max="1538" width="40.42578125" style="134" customWidth="1"/>
    <col min="1539" max="1539" width="11.7109375" style="134" customWidth="1"/>
    <col min="1540" max="1540" width="3.140625" style="134" bestFit="1" customWidth="1"/>
    <col min="1541" max="1541" width="11" style="134" bestFit="1" customWidth="1"/>
    <col min="1542" max="1542" width="34.42578125" style="134" customWidth="1"/>
    <col min="1543" max="1792" width="9.140625" style="134"/>
    <col min="1793" max="1793" width="12.140625" style="134" customWidth="1"/>
    <col min="1794" max="1794" width="40.42578125" style="134" customWidth="1"/>
    <col min="1795" max="1795" width="11.7109375" style="134" customWidth="1"/>
    <col min="1796" max="1796" width="3.140625" style="134" bestFit="1" customWidth="1"/>
    <col min="1797" max="1797" width="11" style="134" bestFit="1" customWidth="1"/>
    <col min="1798" max="1798" width="34.42578125" style="134" customWidth="1"/>
    <col min="1799" max="2048" width="9.140625" style="134"/>
    <col min="2049" max="2049" width="12.140625" style="134" customWidth="1"/>
    <col min="2050" max="2050" width="40.42578125" style="134" customWidth="1"/>
    <col min="2051" max="2051" width="11.7109375" style="134" customWidth="1"/>
    <col min="2052" max="2052" width="3.140625" style="134" bestFit="1" customWidth="1"/>
    <col min="2053" max="2053" width="11" style="134" bestFit="1" customWidth="1"/>
    <col min="2054" max="2054" width="34.42578125" style="134" customWidth="1"/>
    <col min="2055" max="2304" width="9.140625" style="134"/>
    <col min="2305" max="2305" width="12.140625" style="134" customWidth="1"/>
    <col min="2306" max="2306" width="40.42578125" style="134" customWidth="1"/>
    <col min="2307" max="2307" width="11.7109375" style="134" customWidth="1"/>
    <col min="2308" max="2308" width="3.140625" style="134" bestFit="1" customWidth="1"/>
    <col min="2309" max="2309" width="11" style="134" bestFit="1" customWidth="1"/>
    <col min="2310" max="2310" width="34.42578125" style="134" customWidth="1"/>
    <col min="2311" max="2560" width="9.140625" style="134"/>
    <col min="2561" max="2561" width="12.140625" style="134" customWidth="1"/>
    <col min="2562" max="2562" width="40.42578125" style="134" customWidth="1"/>
    <col min="2563" max="2563" width="11.7109375" style="134" customWidth="1"/>
    <col min="2564" max="2564" width="3.140625" style="134" bestFit="1" customWidth="1"/>
    <col min="2565" max="2565" width="11" style="134" bestFit="1" customWidth="1"/>
    <col min="2566" max="2566" width="34.42578125" style="134" customWidth="1"/>
    <col min="2567" max="2816" width="9.140625" style="134"/>
    <col min="2817" max="2817" width="12.140625" style="134" customWidth="1"/>
    <col min="2818" max="2818" width="40.42578125" style="134" customWidth="1"/>
    <col min="2819" max="2819" width="11.7109375" style="134" customWidth="1"/>
    <col min="2820" max="2820" width="3.140625" style="134" bestFit="1" customWidth="1"/>
    <col min="2821" max="2821" width="11" style="134" bestFit="1" customWidth="1"/>
    <col min="2822" max="2822" width="34.42578125" style="134" customWidth="1"/>
    <col min="2823" max="3072" width="9.140625" style="134"/>
    <col min="3073" max="3073" width="12.140625" style="134" customWidth="1"/>
    <col min="3074" max="3074" width="40.42578125" style="134" customWidth="1"/>
    <col min="3075" max="3075" width="11.7109375" style="134" customWidth="1"/>
    <col min="3076" max="3076" width="3.140625" style="134" bestFit="1" customWidth="1"/>
    <col min="3077" max="3077" width="11" style="134" bestFit="1" customWidth="1"/>
    <col min="3078" max="3078" width="34.42578125" style="134" customWidth="1"/>
    <col min="3079" max="3328" width="9.140625" style="134"/>
    <col min="3329" max="3329" width="12.140625" style="134" customWidth="1"/>
    <col min="3330" max="3330" width="40.42578125" style="134" customWidth="1"/>
    <col min="3331" max="3331" width="11.7109375" style="134" customWidth="1"/>
    <col min="3332" max="3332" width="3.140625" style="134" bestFit="1" customWidth="1"/>
    <col min="3333" max="3333" width="11" style="134" bestFit="1" customWidth="1"/>
    <col min="3334" max="3334" width="34.42578125" style="134" customWidth="1"/>
    <col min="3335" max="3584" width="9.140625" style="134"/>
    <col min="3585" max="3585" width="12.140625" style="134" customWidth="1"/>
    <col min="3586" max="3586" width="40.42578125" style="134" customWidth="1"/>
    <col min="3587" max="3587" width="11.7109375" style="134" customWidth="1"/>
    <col min="3588" max="3588" width="3.140625" style="134" bestFit="1" customWidth="1"/>
    <col min="3589" max="3589" width="11" style="134" bestFit="1" customWidth="1"/>
    <col min="3590" max="3590" width="34.42578125" style="134" customWidth="1"/>
    <col min="3591" max="3840" width="9.140625" style="134"/>
    <col min="3841" max="3841" width="12.140625" style="134" customWidth="1"/>
    <col min="3842" max="3842" width="40.42578125" style="134" customWidth="1"/>
    <col min="3843" max="3843" width="11.7109375" style="134" customWidth="1"/>
    <col min="3844" max="3844" width="3.140625" style="134" bestFit="1" customWidth="1"/>
    <col min="3845" max="3845" width="11" style="134" bestFit="1" customWidth="1"/>
    <col min="3846" max="3846" width="34.42578125" style="134" customWidth="1"/>
    <col min="3847" max="4096" width="9.140625" style="134"/>
    <col min="4097" max="4097" width="12.140625" style="134" customWidth="1"/>
    <col min="4098" max="4098" width="40.42578125" style="134" customWidth="1"/>
    <col min="4099" max="4099" width="11.7109375" style="134" customWidth="1"/>
    <col min="4100" max="4100" width="3.140625" style="134" bestFit="1" customWidth="1"/>
    <col min="4101" max="4101" width="11" style="134" bestFit="1" customWidth="1"/>
    <col min="4102" max="4102" width="34.42578125" style="134" customWidth="1"/>
    <col min="4103" max="4352" width="9.140625" style="134"/>
    <col min="4353" max="4353" width="12.140625" style="134" customWidth="1"/>
    <col min="4354" max="4354" width="40.42578125" style="134" customWidth="1"/>
    <col min="4355" max="4355" width="11.7109375" style="134" customWidth="1"/>
    <col min="4356" max="4356" width="3.140625" style="134" bestFit="1" customWidth="1"/>
    <col min="4357" max="4357" width="11" style="134" bestFit="1" customWidth="1"/>
    <col min="4358" max="4358" width="34.42578125" style="134" customWidth="1"/>
    <col min="4359" max="4608" width="9.140625" style="134"/>
    <col min="4609" max="4609" width="12.140625" style="134" customWidth="1"/>
    <col min="4610" max="4610" width="40.42578125" style="134" customWidth="1"/>
    <col min="4611" max="4611" width="11.7109375" style="134" customWidth="1"/>
    <col min="4612" max="4612" width="3.140625" style="134" bestFit="1" customWidth="1"/>
    <col min="4613" max="4613" width="11" style="134" bestFit="1" customWidth="1"/>
    <col min="4614" max="4614" width="34.42578125" style="134" customWidth="1"/>
    <col min="4615" max="4864" width="9.140625" style="134"/>
    <col min="4865" max="4865" width="12.140625" style="134" customWidth="1"/>
    <col min="4866" max="4866" width="40.42578125" style="134" customWidth="1"/>
    <col min="4867" max="4867" width="11.7109375" style="134" customWidth="1"/>
    <col min="4868" max="4868" width="3.140625" style="134" bestFit="1" customWidth="1"/>
    <col min="4869" max="4869" width="11" style="134" bestFit="1" customWidth="1"/>
    <col min="4870" max="4870" width="34.42578125" style="134" customWidth="1"/>
    <col min="4871" max="5120" width="9.140625" style="134"/>
    <col min="5121" max="5121" width="12.140625" style="134" customWidth="1"/>
    <col min="5122" max="5122" width="40.42578125" style="134" customWidth="1"/>
    <col min="5123" max="5123" width="11.7109375" style="134" customWidth="1"/>
    <col min="5124" max="5124" width="3.140625" style="134" bestFit="1" customWidth="1"/>
    <col min="5125" max="5125" width="11" style="134" bestFit="1" customWidth="1"/>
    <col min="5126" max="5126" width="34.42578125" style="134" customWidth="1"/>
    <col min="5127" max="5376" width="9.140625" style="134"/>
    <col min="5377" max="5377" width="12.140625" style="134" customWidth="1"/>
    <col min="5378" max="5378" width="40.42578125" style="134" customWidth="1"/>
    <col min="5379" max="5379" width="11.7109375" style="134" customWidth="1"/>
    <col min="5380" max="5380" width="3.140625" style="134" bestFit="1" customWidth="1"/>
    <col min="5381" max="5381" width="11" style="134" bestFit="1" customWidth="1"/>
    <col min="5382" max="5382" width="34.42578125" style="134" customWidth="1"/>
    <col min="5383" max="5632" width="9.140625" style="134"/>
    <col min="5633" max="5633" width="12.140625" style="134" customWidth="1"/>
    <col min="5634" max="5634" width="40.42578125" style="134" customWidth="1"/>
    <col min="5635" max="5635" width="11.7109375" style="134" customWidth="1"/>
    <col min="5636" max="5636" width="3.140625" style="134" bestFit="1" customWidth="1"/>
    <col min="5637" max="5637" width="11" style="134" bestFit="1" customWidth="1"/>
    <col min="5638" max="5638" width="34.42578125" style="134" customWidth="1"/>
    <col min="5639" max="5888" width="9.140625" style="134"/>
    <col min="5889" max="5889" width="12.140625" style="134" customWidth="1"/>
    <col min="5890" max="5890" width="40.42578125" style="134" customWidth="1"/>
    <col min="5891" max="5891" width="11.7109375" style="134" customWidth="1"/>
    <col min="5892" max="5892" width="3.140625" style="134" bestFit="1" customWidth="1"/>
    <col min="5893" max="5893" width="11" style="134" bestFit="1" customWidth="1"/>
    <col min="5894" max="5894" width="34.42578125" style="134" customWidth="1"/>
    <col min="5895" max="6144" width="9.140625" style="134"/>
    <col min="6145" max="6145" width="12.140625" style="134" customWidth="1"/>
    <col min="6146" max="6146" width="40.42578125" style="134" customWidth="1"/>
    <col min="6147" max="6147" width="11.7109375" style="134" customWidth="1"/>
    <col min="6148" max="6148" width="3.140625" style="134" bestFit="1" customWidth="1"/>
    <col min="6149" max="6149" width="11" style="134" bestFit="1" customWidth="1"/>
    <col min="6150" max="6150" width="34.42578125" style="134" customWidth="1"/>
    <col min="6151" max="6400" width="9.140625" style="134"/>
    <col min="6401" max="6401" width="12.140625" style="134" customWidth="1"/>
    <col min="6402" max="6402" width="40.42578125" style="134" customWidth="1"/>
    <col min="6403" max="6403" width="11.7109375" style="134" customWidth="1"/>
    <col min="6404" max="6404" width="3.140625" style="134" bestFit="1" customWidth="1"/>
    <col min="6405" max="6405" width="11" style="134" bestFit="1" customWidth="1"/>
    <col min="6406" max="6406" width="34.42578125" style="134" customWidth="1"/>
    <col min="6407" max="6656" width="9.140625" style="134"/>
    <col min="6657" max="6657" width="12.140625" style="134" customWidth="1"/>
    <col min="6658" max="6658" width="40.42578125" style="134" customWidth="1"/>
    <col min="6659" max="6659" width="11.7109375" style="134" customWidth="1"/>
    <col min="6660" max="6660" width="3.140625" style="134" bestFit="1" customWidth="1"/>
    <col min="6661" max="6661" width="11" style="134" bestFit="1" customWidth="1"/>
    <col min="6662" max="6662" width="34.42578125" style="134" customWidth="1"/>
    <col min="6663" max="6912" width="9.140625" style="134"/>
    <col min="6913" max="6913" width="12.140625" style="134" customWidth="1"/>
    <col min="6914" max="6914" width="40.42578125" style="134" customWidth="1"/>
    <col min="6915" max="6915" width="11.7109375" style="134" customWidth="1"/>
    <col min="6916" max="6916" width="3.140625" style="134" bestFit="1" customWidth="1"/>
    <col min="6917" max="6917" width="11" style="134" bestFit="1" customWidth="1"/>
    <col min="6918" max="6918" width="34.42578125" style="134" customWidth="1"/>
    <col min="6919" max="7168" width="9.140625" style="134"/>
    <col min="7169" max="7169" width="12.140625" style="134" customWidth="1"/>
    <col min="7170" max="7170" width="40.42578125" style="134" customWidth="1"/>
    <col min="7171" max="7171" width="11.7109375" style="134" customWidth="1"/>
    <col min="7172" max="7172" width="3.140625" style="134" bestFit="1" customWidth="1"/>
    <col min="7173" max="7173" width="11" style="134" bestFit="1" customWidth="1"/>
    <col min="7174" max="7174" width="34.42578125" style="134" customWidth="1"/>
    <col min="7175" max="7424" width="9.140625" style="134"/>
    <col min="7425" max="7425" width="12.140625" style="134" customWidth="1"/>
    <col min="7426" max="7426" width="40.42578125" style="134" customWidth="1"/>
    <col min="7427" max="7427" width="11.7109375" style="134" customWidth="1"/>
    <col min="7428" max="7428" width="3.140625" style="134" bestFit="1" customWidth="1"/>
    <col min="7429" max="7429" width="11" style="134" bestFit="1" customWidth="1"/>
    <col min="7430" max="7430" width="34.42578125" style="134" customWidth="1"/>
    <col min="7431" max="7680" width="9.140625" style="134"/>
    <col min="7681" max="7681" width="12.140625" style="134" customWidth="1"/>
    <col min="7682" max="7682" width="40.42578125" style="134" customWidth="1"/>
    <col min="7683" max="7683" width="11.7109375" style="134" customWidth="1"/>
    <col min="7684" max="7684" width="3.140625" style="134" bestFit="1" customWidth="1"/>
    <col min="7685" max="7685" width="11" style="134" bestFit="1" customWidth="1"/>
    <col min="7686" max="7686" width="34.42578125" style="134" customWidth="1"/>
    <col min="7687" max="7936" width="9.140625" style="134"/>
    <col min="7937" max="7937" width="12.140625" style="134" customWidth="1"/>
    <col min="7938" max="7938" width="40.42578125" style="134" customWidth="1"/>
    <col min="7939" max="7939" width="11.7109375" style="134" customWidth="1"/>
    <col min="7940" max="7940" width="3.140625" style="134" bestFit="1" customWidth="1"/>
    <col min="7941" max="7941" width="11" style="134" bestFit="1" customWidth="1"/>
    <col min="7942" max="7942" width="34.42578125" style="134" customWidth="1"/>
    <col min="7943" max="8192" width="9.140625" style="134"/>
    <col min="8193" max="8193" width="12.140625" style="134" customWidth="1"/>
    <col min="8194" max="8194" width="40.42578125" style="134" customWidth="1"/>
    <col min="8195" max="8195" width="11.7109375" style="134" customWidth="1"/>
    <col min="8196" max="8196" width="3.140625" style="134" bestFit="1" customWidth="1"/>
    <col min="8197" max="8197" width="11" style="134" bestFit="1" customWidth="1"/>
    <col min="8198" max="8198" width="34.42578125" style="134" customWidth="1"/>
    <col min="8199" max="8448" width="9.140625" style="134"/>
    <col min="8449" max="8449" width="12.140625" style="134" customWidth="1"/>
    <col min="8450" max="8450" width="40.42578125" style="134" customWidth="1"/>
    <col min="8451" max="8451" width="11.7109375" style="134" customWidth="1"/>
    <col min="8452" max="8452" width="3.140625" style="134" bestFit="1" customWidth="1"/>
    <col min="8453" max="8453" width="11" style="134" bestFit="1" customWidth="1"/>
    <col min="8454" max="8454" width="34.42578125" style="134" customWidth="1"/>
    <col min="8455" max="8704" width="9.140625" style="134"/>
    <col min="8705" max="8705" width="12.140625" style="134" customWidth="1"/>
    <col min="8706" max="8706" width="40.42578125" style="134" customWidth="1"/>
    <col min="8707" max="8707" width="11.7109375" style="134" customWidth="1"/>
    <col min="8708" max="8708" width="3.140625" style="134" bestFit="1" customWidth="1"/>
    <col min="8709" max="8709" width="11" style="134" bestFit="1" customWidth="1"/>
    <col min="8710" max="8710" width="34.42578125" style="134" customWidth="1"/>
    <col min="8711" max="8960" width="9.140625" style="134"/>
    <col min="8961" max="8961" width="12.140625" style="134" customWidth="1"/>
    <col min="8962" max="8962" width="40.42578125" style="134" customWidth="1"/>
    <col min="8963" max="8963" width="11.7109375" style="134" customWidth="1"/>
    <col min="8964" max="8964" width="3.140625" style="134" bestFit="1" customWidth="1"/>
    <col min="8965" max="8965" width="11" style="134" bestFit="1" customWidth="1"/>
    <col min="8966" max="8966" width="34.42578125" style="134" customWidth="1"/>
    <col min="8967" max="9216" width="9.140625" style="134"/>
    <col min="9217" max="9217" width="12.140625" style="134" customWidth="1"/>
    <col min="9218" max="9218" width="40.42578125" style="134" customWidth="1"/>
    <col min="9219" max="9219" width="11.7109375" style="134" customWidth="1"/>
    <col min="9220" max="9220" width="3.140625" style="134" bestFit="1" customWidth="1"/>
    <col min="9221" max="9221" width="11" style="134" bestFit="1" customWidth="1"/>
    <col min="9222" max="9222" width="34.42578125" style="134" customWidth="1"/>
    <col min="9223" max="9472" width="9.140625" style="134"/>
    <col min="9473" max="9473" width="12.140625" style="134" customWidth="1"/>
    <col min="9474" max="9474" width="40.42578125" style="134" customWidth="1"/>
    <col min="9475" max="9475" width="11.7109375" style="134" customWidth="1"/>
    <col min="9476" max="9476" width="3.140625" style="134" bestFit="1" customWidth="1"/>
    <col min="9477" max="9477" width="11" style="134" bestFit="1" customWidth="1"/>
    <col min="9478" max="9478" width="34.42578125" style="134" customWidth="1"/>
    <col min="9479" max="9728" width="9.140625" style="134"/>
    <col min="9729" max="9729" width="12.140625" style="134" customWidth="1"/>
    <col min="9730" max="9730" width="40.42578125" style="134" customWidth="1"/>
    <col min="9731" max="9731" width="11.7109375" style="134" customWidth="1"/>
    <col min="9732" max="9732" width="3.140625" style="134" bestFit="1" customWidth="1"/>
    <col min="9733" max="9733" width="11" style="134" bestFit="1" customWidth="1"/>
    <col min="9734" max="9734" width="34.42578125" style="134" customWidth="1"/>
    <col min="9735" max="9984" width="9.140625" style="134"/>
    <col min="9985" max="9985" width="12.140625" style="134" customWidth="1"/>
    <col min="9986" max="9986" width="40.42578125" style="134" customWidth="1"/>
    <col min="9987" max="9987" width="11.7109375" style="134" customWidth="1"/>
    <col min="9988" max="9988" width="3.140625" style="134" bestFit="1" customWidth="1"/>
    <col min="9989" max="9989" width="11" style="134" bestFit="1" customWidth="1"/>
    <col min="9990" max="9990" width="34.42578125" style="134" customWidth="1"/>
    <col min="9991" max="10240" width="9.140625" style="134"/>
    <col min="10241" max="10241" width="12.140625" style="134" customWidth="1"/>
    <col min="10242" max="10242" width="40.42578125" style="134" customWidth="1"/>
    <col min="10243" max="10243" width="11.7109375" style="134" customWidth="1"/>
    <col min="10244" max="10244" width="3.140625" style="134" bestFit="1" customWidth="1"/>
    <col min="10245" max="10245" width="11" style="134" bestFit="1" customWidth="1"/>
    <col min="10246" max="10246" width="34.42578125" style="134" customWidth="1"/>
    <col min="10247" max="10496" width="9.140625" style="134"/>
    <col min="10497" max="10497" width="12.140625" style="134" customWidth="1"/>
    <col min="10498" max="10498" width="40.42578125" style="134" customWidth="1"/>
    <col min="10499" max="10499" width="11.7109375" style="134" customWidth="1"/>
    <col min="10500" max="10500" width="3.140625" style="134" bestFit="1" customWidth="1"/>
    <col min="10501" max="10501" width="11" style="134" bestFit="1" customWidth="1"/>
    <col min="10502" max="10502" width="34.42578125" style="134" customWidth="1"/>
    <col min="10503" max="10752" width="9.140625" style="134"/>
    <col min="10753" max="10753" width="12.140625" style="134" customWidth="1"/>
    <col min="10754" max="10754" width="40.42578125" style="134" customWidth="1"/>
    <col min="10755" max="10755" width="11.7109375" style="134" customWidth="1"/>
    <col min="10756" max="10756" width="3.140625" style="134" bestFit="1" customWidth="1"/>
    <col min="10757" max="10757" width="11" style="134" bestFit="1" customWidth="1"/>
    <col min="10758" max="10758" width="34.42578125" style="134" customWidth="1"/>
    <col min="10759" max="11008" width="9.140625" style="134"/>
    <col min="11009" max="11009" width="12.140625" style="134" customWidth="1"/>
    <col min="11010" max="11010" width="40.42578125" style="134" customWidth="1"/>
    <col min="11011" max="11011" width="11.7109375" style="134" customWidth="1"/>
    <col min="11012" max="11012" width="3.140625" style="134" bestFit="1" customWidth="1"/>
    <col min="11013" max="11013" width="11" style="134" bestFit="1" customWidth="1"/>
    <col min="11014" max="11014" width="34.42578125" style="134" customWidth="1"/>
    <col min="11015" max="11264" width="9.140625" style="134"/>
    <col min="11265" max="11265" width="12.140625" style="134" customWidth="1"/>
    <col min="11266" max="11266" width="40.42578125" style="134" customWidth="1"/>
    <col min="11267" max="11267" width="11.7109375" style="134" customWidth="1"/>
    <col min="11268" max="11268" width="3.140625" style="134" bestFit="1" customWidth="1"/>
    <col min="11269" max="11269" width="11" style="134" bestFit="1" customWidth="1"/>
    <col min="11270" max="11270" width="34.42578125" style="134" customWidth="1"/>
    <col min="11271" max="11520" width="9.140625" style="134"/>
    <col min="11521" max="11521" width="12.140625" style="134" customWidth="1"/>
    <col min="11522" max="11522" width="40.42578125" style="134" customWidth="1"/>
    <col min="11523" max="11523" width="11.7109375" style="134" customWidth="1"/>
    <col min="11524" max="11524" width="3.140625" style="134" bestFit="1" customWidth="1"/>
    <col min="11525" max="11525" width="11" style="134" bestFit="1" customWidth="1"/>
    <col min="11526" max="11526" width="34.42578125" style="134" customWidth="1"/>
    <col min="11527" max="11776" width="9.140625" style="134"/>
    <col min="11777" max="11777" width="12.140625" style="134" customWidth="1"/>
    <col min="11778" max="11778" width="40.42578125" style="134" customWidth="1"/>
    <col min="11779" max="11779" width="11.7109375" style="134" customWidth="1"/>
    <col min="11780" max="11780" width="3.140625" style="134" bestFit="1" customWidth="1"/>
    <col min="11781" max="11781" width="11" style="134" bestFit="1" customWidth="1"/>
    <col min="11782" max="11782" width="34.42578125" style="134" customWidth="1"/>
    <col min="11783" max="12032" width="9.140625" style="134"/>
    <col min="12033" max="12033" width="12.140625" style="134" customWidth="1"/>
    <col min="12034" max="12034" width="40.42578125" style="134" customWidth="1"/>
    <col min="12035" max="12035" width="11.7109375" style="134" customWidth="1"/>
    <col min="12036" max="12036" width="3.140625" style="134" bestFit="1" customWidth="1"/>
    <col min="12037" max="12037" width="11" style="134" bestFit="1" customWidth="1"/>
    <col min="12038" max="12038" width="34.42578125" style="134" customWidth="1"/>
    <col min="12039" max="12288" width="9.140625" style="134"/>
    <col min="12289" max="12289" width="12.140625" style="134" customWidth="1"/>
    <col min="12290" max="12290" width="40.42578125" style="134" customWidth="1"/>
    <col min="12291" max="12291" width="11.7109375" style="134" customWidth="1"/>
    <col min="12292" max="12292" width="3.140625" style="134" bestFit="1" customWidth="1"/>
    <col min="12293" max="12293" width="11" style="134" bestFit="1" customWidth="1"/>
    <col min="12294" max="12294" width="34.42578125" style="134" customWidth="1"/>
    <col min="12295" max="12544" width="9.140625" style="134"/>
    <col min="12545" max="12545" width="12.140625" style="134" customWidth="1"/>
    <col min="12546" max="12546" width="40.42578125" style="134" customWidth="1"/>
    <col min="12547" max="12547" width="11.7109375" style="134" customWidth="1"/>
    <col min="12548" max="12548" width="3.140625" style="134" bestFit="1" customWidth="1"/>
    <col min="12549" max="12549" width="11" style="134" bestFit="1" customWidth="1"/>
    <col min="12550" max="12550" width="34.42578125" style="134" customWidth="1"/>
    <col min="12551" max="12800" width="9.140625" style="134"/>
    <col min="12801" max="12801" width="12.140625" style="134" customWidth="1"/>
    <col min="12802" max="12802" width="40.42578125" style="134" customWidth="1"/>
    <col min="12803" max="12803" width="11.7109375" style="134" customWidth="1"/>
    <col min="12804" max="12804" width="3.140625" style="134" bestFit="1" customWidth="1"/>
    <col min="12805" max="12805" width="11" style="134" bestFit="1" customWidth="1"/>
    <col min="12806" max="12806" width="34.42578125" style="134" customWidth="1"/>
    <col min="12807" max="13056" width="9.140625" style="134"/>
    <col min="13057" max="13057" width="12.140625" style="134" customWidth="1"/>
    <col min="13058" max="13058" width="40.42578125" style="134" customWidth="1"/>
    <col min="13059" max="13059" width="11.7109375" style="134" customWidth="1"/>
    <col min="13060" max="13060" width="3.140625" style="134" bestFit="1" customWidth="1"/>
    <col min="13061" max="13061" width="11" style="134" bestFit="1" customWidth="1"/>
    <col min="13062" max="13062" width="34.42578125" style="134" customWidth="1"/>
    <col min="13063" max="13312" width="9.140625" style="134"/>
    <col min="13313" max="13313" width="12.140625" style="134" customWidth="1"/>
    <col min="13314" max="13314" width="40.42578125" style="134" customWidth="1"/>
    <col min="13315" max="13315" width="11.7109375" style="134" customWidth="1"/>
    <col min="13316" max="13316" width="3.140625" style="134" bestFit="1" customWidth="1"/>
    <col min="13317" max="13317" width="11" style="134" bestFit="1" customWidth="1"/>
    <col min="13318" max="13318" width="34.42578125" style="134" customWidth="1"/>
    <col min="13319" max="13568" width="9.140625" style="134"/>
    <col min="13569" max="13569" width="12.140625" style="134" customWidth="1"/>
    <col min="13570" max="13570" width="40.42578125" style="134" customWidth="1"/>
    <col min="13571" max="13571" width="11.7109375" style="134" customWidth="1"/>
    <col min="13572" max="13572" width="3.140625" style="134" bestFit="1" customWidth="1"/>
    <col min="13573" max="13573" width="11" style="134" bestFit="1" customWidth="1"/>
    <col min="13574" max="13574" width="34.42578125" style="134" customWidth="1"/>
    <col min="13575" max="13824" width="9.140625" style="134"/>
    <col min="13825" max="13825" width="12.140625" style="134" customWidth="1"/>
    <col min="13826" max="13826" width="40.42578125" style="134" customWidth="1"/>
    <col min="13827" max="13827" width="11.7109375" style="134" customWidth="1"/>
    <col min="13828" max="13828" width="3.140625" style="134" bestFit="1" customWidth="1"/>
    <col min="13829" max="13829" width="11" style="134" bestFit="1" customWidth="1"/>
    <col min="13830" max="13830" width="34.42578125" style="134" customWidth="1"/>
    <col min="13831" max="14080" width="9.140625" style="134"/>
    <col min="14081" max="14081" width="12.140625" style="134" customWidth="1"/>
    <col min="14082" max="14082" width="40.42578125" style="134" customWidth="1"/>
    <col min="14083" max="14083" width="11.7109375" style="134" customWidth="1"/>
    <col min="14084" max="14084" width="3.140625" style="134" bestFit="1" customWidth="1"/>
    <col min="14085" max="14085" width="11" style="134" bestFit="1" customWidth="1"/>
    <col min="14086" max="14086" width="34.42578125" style="134" customWidth="1"/>
    <col min="14087" max="14336" width="9.140625" style="134"/>
    <col min="14337" max="14337" width="12.140625" style="134" customWidth="1"/>
    <col min="14338" max="14338" width="40.42578125" style="134" customWidth="1"/>
    <col min="14339" max="14339" width="11.7109375" style="134" customWidth="1"/>
    <col min="14340" max="14340" width="3.140625" style="134" bestFit="1" customWidth="1"/>
    <col min="14341" max="14341" width="11" style="134" bestFit="1" customWidth="1"/>
    <col min="14342" max="14342" width="34.42578125" style="134" customWidth="1"/>
    <col min="14343" max="14592" width="9.140625" style="134"/>
    <col min="14593" max="14593" width="12.140625" style="134" customWidth="1"/>
    <col min="14594" max="14594" width="40.42578125" style="134" customWidth="1"/>
    <col min="14595" max="14595" width="11.7109375" style="134" customWidth="1"/>
    <col min="14596" max="14596" width="3.140625" style="134" bestFit="1" customWidth="1"/>
    <col min="14597" max="14597" width="11" style="134" bestFit="1" customWidth="1"/>
    <col min="14598" max="14598" width="34.42578125" style="134" customWidth="1"/>
    <col min="14599" max="14848" width="9.140625" style="134"/>
    <col min="14849" max="14849" width="12.140625" style="134" customWidth="1"/>
    <col min="14850" max="14850" width="40.42578125" style="134" customWidth="1"/>
    <col min="14851" max="14851" width="11.7109375" style="134" customWidth="1"/>
    <col min="14852" max="14852" width="3.140625" style="134" bestFit="1" customWidth="1"/>
    <col min="14853" max="14853" width="11" style="134" bestFit="1" customWidth="1"/>
    <col min="14854" max="14854" width="34.42578125" style="134" customWidth="1"/>
    <col min="14855" max="15104" width="9.140625" style="134"/>
    <col min="15105" max="15105" width="12.140625" style="134" customWidth="1"/>
    <col min="15106" max="15106" width="40.42578125" style="134" customWidth="1"/>
    <col min="15107" max="15107" width="11.7109375" style="134" customWidth="1"/>
    <col min="15108" max="15108" width="3.140625" style="134" bestFit="1" customWidth="1"/>
    <col min="15109" max="15109" width="11" style="134" bestFit="1" customWidth="1"/>
    <col min="15110" max="15110" width="34.42578125" style="134" customWidth="1"/>
    <col min="15111" max="15360" width="9.140625" style="134"/>
    <col min="15361" max="15361" width="12.140625" style="134" customWidth="1"/>
    <col min="15362" max="15362" width="40.42578125" style="134" customWidth="1"/>
    <col min="15363" max="15363" width="11.7109375" style="134" customWidth="1"/>
    <col min="15364" max="15364" width="3.140625" style="134" bestFit="1" customWidth="1"/>
    <col min="15365" max="15365" width="11" style="134" bestFit="1" customWidth="1"/>
    <col min="15366" max="15366" width="34.42578125" style="134" customWidth="1"/>
    <col min="15367" max="15616" width="9.140625" style="134"/>
    <col min="15617" max="15617" width="12.140625" style="134" customWidth="1"/>
    <col min="15618" max="15618" width="40.42578125" style="134" customWidth="1"/>
    <col min="15619" max="15619" width="11.7109375" style="134" customWidth="1"/>
    <col min="15620" max="15620" width="3.140625" style="134" bestFit="1" customWidth="1"/>
    <col min="15621" max="15621" width="11" style="134" bestFit="1" customWidth="1"/>
    <col min="15622" max="15622" width="34.42578125" style="134" customWidth="1"/>
    <col min="15623" max="15872" width="9.140625" style="134"/>
    <col min="15873" max="15873" width="12.140625" style="134" customWidth="1"/>
    <col min="15874" max="15874" width="40.42578125" style="134" customWidth="1"/>
    <col min="15875" max="15875" width="11.7109375" style="134" customWidth="1"/>
    <col min="15876" max="15876" width="3.140625" style="134" bestFit="1" customWidth="1"/>
    <col min="15877" max="15877" width="11" style="134" bestFit="1" customWidth="1"/>
    <col min="15878" max="15878" width="34.42578125" style="134" customWidth="1"/>
    <col min="15879" max="16128" width="9.140625" style="134"/>
    <col min="16129" max="16129" width="12.140625" style="134" customWidth="1"/>
    <col min="16130" max="16130" width="40.42578125" style="134" customWidth="1"/>
    <col min="16131" max="16131" width="11.7109375" style="134" customWidth="1"/>
    <col min="16132" max="16132" width="3.140625" style="134" bestFit="1" customWidth="1"/>
    <col min="16133" max="16133" width="11" style="134" bestFit="1" customWidth="1"/>
    <col min="16134" max="16134" width="34.42578125" style="134" customWidth="1"/>
    <col min="16135" max="16384" width="9.140625" style="134"/>
  </cols>
  <sheetData>
    <row r="1" spans="1:8" s="123" customFormat="1" ht="38.25" customHeight="1" x14ac:dyDescent="0.25">
      <c r="A1" s="446" t="s">
        <v>150</v>
      </c>
      <c r="B1" s="446"/>
      <c r="C1" s="446"/>
      <c r="D1" s="446"/>
      <c r="E1" s="122"/>
      <c r="F1" s="122"/>
      <c r="H1" s="124"/>
    </row>
    <row r="2" spans="1:8" s="126" customFormat="1" x14ac:dyDescent="0.2">
      <c r="A2" s="125"/>
      <c r="B2" s="125"/>
      <c r="C2" s="125"/>
      <c r="D2" s="125"/>
      <c r="E2" s="125"/>
      <c r="F2" s="125"/>
      <c r="H2" s="127"/>
    </row>
    <row r="3" spans="1:8" s="129" customFormat="1" x14ac:dyDescent="0.2">
      <c r="A3" s="128" t="s">
        <v>151</v>
      </c>
      <c r="B3" s="447" t="s">
        <v>152</v>
      </c>
      <c r="C3" s="447"/>
      <c r="D3" s="447"/>
      <c r="E3" s="125"/>
    </row>
    <row r="4" spans="1:8" s="129" customFormat="1" ht="27" customHeight="1" x14ac:dyDescent="0.2">
      <c r="A4" s="128" t="s">
        <v>11</v>
      </c>
      <c r="B4" s="447" t="str">
        <f>PLANILHA!B4</f>
        <v>INSTALAÇÃO DE 128 UNIDADES DE BIODIGESTORES EM ALTO POMBAL, ALTO OURO E SUMIDOURO</v>
      </c>
      <c r="C4" s="447"/>
      <c r="D4" s="447"/>
      <c r="E4" s="125"/>
    </row>
    <row r="5" spans="1:8" s="129" customFormat="1" x14ac:dyDescent="0.2">
      <c r="A5" s="128" t="s">
        <v>153</v>
      </c>
      <c r="B5" s="130"/>
      <c r="C5" s="131"/>
      <c r="D5" s="131"/>
      <c r="E5" s="125"/>
    </row>
    <row r="6" spans="1:8" s="129" customFormat="1" x14ac:dyDescent="0.2">
      <c r="A6" s="132"/>
      <c r="B6" s="133"/>
      <c r="C6" s="125"/>
      <c r="E6" s="125"/>
    </row>
    <row r="7" spans="1:8" x14ac:dyDescent="0.2">
      <c r="A7" s="440" t="s">
        <v>154</v>
      </c>
      <c r="B7" s="440"/>
      <c r="C7" s="440"/>
      <c r="D7" s="440"/>
    </row>
    <row r="8" spans="1:8" s="135" customFormat="1" ht="8.1" customHeight="1" x14ac:dyDescent="0.2">
      <c r="B8" s="136"/>
      <c r="C8" s="137"/>
      <c r="D8" s="138"/>
    </row>
    <row r="9" spans="1:8" x14ac:dyDescent="0.2">
      <c r="B9" s="139" t="s">
        <v>155</v>
      </c>
      <c r="C9" s="137"/>
      <c r="D9" s="138"/>
    </row>
    <row r="10" spans="1:8" ht="8.1" customHeight="1" x14ac:dyDescent="0.2">
      <c r="C10" s="137"/>
      <c r="D10" s="138"/>
    </row>
    <row r="11" spans="1:8" x14ac:dyDescent="0.2">
      <c r="A11" s="440" t="s">
        <v>156</v>
      </c>
      <c r="B11" s="440"/>
      <c r="C11" s="440"/>
      <c r="D11" s="440"/>
    </row>
    <row r="12" spans="1:8" s="135" customFormat="1" ht="6" x14ac:dyDescent="0.15">
      <c r="C12" s="140"/>
      <c r="D12" s="136"/>
    </row>
    <row r="13" spans="1:8" x14ac:dyDescent="0.2">
      <c r="B13" s="139" t="s">
        <v>180</v>
      </c>
      <c r="C13" s="140"/>
      <c r="D13" s="136"/>
    </row>
    <row r="14" spans="1:8" ht="8.1" customHeight="1" x14ac:dyDescent="0.2">
      <c r="B14" s="141"/>
      <c r="D14" s="141"/>
      <c r="E14" s="141"/>
      <c r="F14" s="141"/>
    </row>
    <row r="15" spans="1:8" x14ac:dyDescent="0.2">
      <c r="A15" s="440" t="s">
        <v>157</v>
      </c>
      <c r="B15" s="440"/>
      <c r="C15" s="440"/>
      <c r="D15" s="440"/>
    </row>
    <row r="16" spans="1:8" s="135" customFormat="1" ht="6" x14ac:dyDescent="0.15">
      <c r="C16" s="140"/>
      <c r="D16" s="140"/>
    </row>
    <row r="17" spans="1:6" x14ac:dyDescent="0.2">
      <c r="A17" s="142"/>
      <c r="B17" s="143" t="s">
        <v>158</v>
      </c>
      <c r="C17" s="144">
        <v>5</v>
      </c>
      <c r="D17" s="145" t="s">
        <v>35</v>
      </c>
      <c r="F17" s="146"/>
    </row>
    <row r="18" spans="1:6" x14ac:dyDescent="0.2">
      <c r="A18" s="142"/>
      <c r="B18" s="143" t="s">
        <v>159</v>
      </c>
      <c r="C18" s="144">
        <v>1</v>
      </c>
      <c r="D18" s="145" t="s">
        <v>35</v>
      </c>
      <c r="F18" s="146"/>
    </row>
    <row r="19" spans="1:6" x14ac:dyDescent="0.2">
      <c r="A19" s="142"/>
      <c r="B19" s="143" t="s">
        <v>160</v>
      </c>
      <c r="C19" s="144">
        <v>1</v>
      </c>
      <c r="D19" s="145" t="s">
        <v>35</v>
      </c>
      <c r="F19" s="146"/>
    </row>
    <row r="20" spans="1:6" x14ac:dyDescent="0.2">
      <c r="A20" s="142"/>
      <c r="B20" s="143" t="s">
        <v>161</v>
      </c>
      <c r="C20" s="144">
        <v>0.6</v>
      </c>
      <c r="D20" s="145" t="s">
        <v>35</v>
      </c>
      <c r="F20" s="146"/>
    </row>
    <row r="21" spans="1:6" ht="8.1" customHeight="1" x14ac:dyDescent="0.2">
      <c r="B21" s="147"/>
      <c r="C21" s="148"/>
      <c r="D21" s="149"/>
      <c r="F21" s="146"/>
    </row>
    <row r="22" spans="1:6" x14ac:dyDescent="0.2">
      <c r="A22" s="142"/>
      <c r="B22" s="143" t="s">
        <v>162</v>
      </c>
      <c r="C22" s="144">
        <v>4.59</v>
      </c>
      <c r="D22" s="145" t="s">
        <v>35</v>
      </c>
      <c r="F22" s="146"/>
    </row>
    <row r="23" spans="1:6" ht="8.1" customHeight="1" x14ac:dyDescent="0.2">
      <c r="D23" s="141"/>
    </row>
    <row r="24" spans="1:6" ht="12.75" customHeight="1" x14ac:dyDescent="0.2">
      <c r="A24" s="440" t="s">
        <v>163</v>
      </c>
      <c r="B24" s="440"/>
      <c r="C24" s="440"/>
      <c r="D24" s="440"/>
    </row>
    <row r="25" spans="1:6" ht="8.1" customHeight="1" x14ac:dyDescent="0.2">
      <c r="A25" s="138"/>
      <c r="B25" s="138"/>
      <c r="C25" s="138"/>
      <c r="D25" s="138"/>
    </row>
    <row r="26" spans="1:6" ht="12.75" customHeight="1" x14ac:dyDescent="0.2">
      <c r="A26" s="138"/>
      <c r="B26" s="150" t="s">
        <v>164</v>
      </c>
      <c r="C26" s="151">
        <f>C29+C31+C32+C33</f>
        <v>13.15</v>
      </c>
      <c r="D26" s="152" t="s">
        <v>35</v>
      </c>
    </row>
    <row r="27" spans="1:6" ht="12.75" customHeight="1" x14ac:dyDescent="0.2">
      <c r="A27" s="138"/>
      <c r="B27" s="138"/>
      <c r="C27" s="138"/>
      <c r="D27" s="138"/>
    </row>
    <row r="28" spans="1:6" ht="13.5" customHeight="1" x14ac:dyDescent="0.2">
      <c r="A28" s="138"/>
      <c r="B28" s="153" t="s">
        <v>165</v>
      </c>
      <c r="C28" s="144">
        <v>100</v>
      </c>
      <c r="D28" s="152" t="s">
        <v>35</v>
      </c>
    </row>
    <row r="29" spans="1:6" ht="12.75" customHeight="1" x14ac:dyDescent="0.2">
      <c r="A29" s="138"/>
      <c r="B29" s="153" t="s">
        <v>166</v>
      </c>
      <c r="C29" s="144">
        <v>5</v>
      </c>
      <c r="D29" s="152" t="s">
        <v>35</v>
      </c>
    </row>
    <row r="30" spans="1:6" s="135" customFormat="1" ht="8.1" customHeight="1" x14ac:dyDescent="0.15">
      <c r="C30" s="140"/>
      <c r="D30" s="140"/>
    </row>
    <row r="31" spans="1:6" x14ac:dyDescent="0.2">
      <c r="B31" s="153" t="s">
        <v>167</v>
      </c>
      <c r="C31" s="154">
        <v>3</v>
      </c>
      <c r="D31" s="155" t="s">
        <v>35</v>
      </c>
      <c r="F31" s="146"/>
    </row>
    <row r="32" spans="1:6" ht="12.75" customHeight="1" x14ac:dyDescent="0.2">
      <c r="B32" s="153" t="s">
        <v>168</v>
      </c>
      <c r="C32" s="154">
        <v>0.65</v>
      </c>
      <c r="D32" s="155" t="s">
        <v>35</v>
      </c>
    </row>
    <row r="33" spans="1:6" ht="12.75" customHeight="1" x14ac:dyDescent="0.2">
      <c r="B33" s="153" t="s">
        <v>169</v>
      </c>
      <c r="C33" s="154">
        <f>IF(B9="Com Desoneração",4.5,0)</f>
        <v>4.5</v>
      </c>
      <c r="D33" s="145" t="s">
        <v>35</v>
      </c>
    </row>
    <row r="34" spans="1:6" ht="8.1" customHeight="1" x14ac:dyDescent="0.2">
      <c r="D34" s="141"/>
    </row>
    <row r="35" spans="1:6" x14ac:dyDescent="0.2">
      <c r="A35" s="440" t="s">
        <v>170</v>
      </c>
      <c r="B35" s="440"/>
      <c r="C35" s="440"/>
      <c r="D35" s="440"/>
    </row>
    <row r="36" spans="1:6" s="135" customFormat="1" ht="6" x14ac:dyDescent="0.15">
      <c r="C36" s="140"/>
      <c r="D36" s="136"/>
    </row>
    <row r="37" spans="1:6" ht="12.75" customHeight="1" x14ac:dyDescent="0.2">
      <c r="B37" s="141" t="s">
        <v>171</v>
      </c>
      <c r="C37" s="441">
        <f>ROUND((((1+($C$17/100)+($C$19/100)+($C$18/100))*(1+($C$20/100))*(1+($C$22/100)))/(1-$C$26/100)-1),4)</f>
        <v>0.29630000000000001</v>
      </c>
      <c r="D37" s="442"/>
      <c r="E37" s="156" t="str">
        <f>[2]Auxiliar!A17</f>
        <v>Atende</v>
      </c>
      <c r="F37" s="157"/>
    </row>
    <row r="38" spans="1:6" ht="12.75" customHeight="1" x14ac:dyDescent="0.2">
      <c r="B38" s="141" t="s">
        <v>172</v>
      </c>
      <c r="C38" s="443"/>
      <c r="D38" s="444"/>
      <c r="F38" s="158"/>
    </row>
    <row r="39" spans="1:6" x14ac:dyDescent="0.2">
      <c r="C39" s="159"/>
    </row>
    <row r="40" spans="1:6" x14ac:dyDescent="0.2">
      <c r="A40" s="445" t="s">
        <v>173</v>
      </c>
      <c r="B40" s="445"/>
      <c r="C40" s="445"/>
      <c r="D40" s="445"/>
    </row>
    <row r="41" spans="1:6" x14ac:dyDescent="0.2">
      <c r="A41" s="445" t="str">
        <f>CONCATENATE("do ISS para ", B13," é de ",C28," %",", com a respectiva alíquota de ",C29,"  %")</f>
        <v>do ISS para Edificações é de 100 %, com a respectiva alíquota de 5  %</v>
      </c>
      <c r="B41" s="445"/>
      <c r="C41" s="445"/>
    </row>
    <row r="42" spans="1:6" x14ac:dyDescent="0.2">
      <c r="A42" s="160"/>
    </row>
    <row r="43" spans="1:6" x14ac:dyDescent="0.2">
      <c r="A43" s="439" t="s">
        <v>174</v>
      </c>
      <c r="B43" s="439"/>
      <c r="C43" s="439"/>
      <c r="D43" s="439"/>
    </row>
    <row r="44" spans="1:6" x14ac:dyDescent="0.2">
      <c r="A44" s="439" t="str">
        <f>CONCATENATE("elaboração do orçamento foi ",B9,", e que esta é a alternativa mais adequada para ")</f>
        <v xml:space="preserve">elaboração do orçamento foi Com Desoneração, e que esta é a alternativa mais adequada para </v>
      </c>
      <c r="B44" s="439"/>
      <c r="C44" s="439"/>
      <c r="D44" s="439"/>
    </row>
    <row r="45" spans="1:6" x14ac:dyDescent="0.2">
      <c r="A45" s="439" t="s">
        <v>175</v>
      </c>
      <c r="B45" s="439"/>
      <c r="C45" s="439"/>
      <c r="D45" s="439"/>
    </row>
    <row r="49" spans="1:3" x14ac:dyDescent="0.2">
      <c r="A49" s="142" t="s">
        <v>176</v>
      </c>
      <c r="B49" s="161" t="str">
        <f>PLANILHA!C28</f>
        <v>IGOR GAVA SARTÓRIO SCARTON</v>
      </c>
    </row>
    <row r="50" spans="1:3" x14ac:dyDescent="0.2">
      <c r="A50" s="142" t="s">
        <v>177</v>
      </c>
      <c r="B50" s="162" t="str">
        <f>PLANILHA!C29</f>
        <v>CREA ES-059785/D</v>
      </c>
    </row>
    <row r="53" spans="1:3" x14ac:dyDescent="0.2">
      <c r="C53" s="134"/>
    </row>
    <row r="55" spans="1:3" x14ac:dyDescent="0.2">
      <c r="A55" s="142" t="s">
        <v>178</v>
      </c>
      <c r="B55" s="161" t="s">
        <v>20</v>
      </c>
    </row>
    <row r="56" spans="1:3" x14ac:dyDescent="0.2">
      <c r="A56" s="142" t="s">
        <v>179</v>
      </c>
      <c r="B56" s="162" t="s">
        <v>39</v>
      </c>
    </row>
  </sheetData>
  <sheetProtection selectLockedCells="1" autoFilter="0"/>
  <protectedRanges>
    <protectedRange sqref="C17:C20" name="Intervalo1"/>
    <protectedRange sqref="C21:C22 C31:C33" name="Intervalo2"/>
  </protectedRanges>
  <mergeCells count="14">
    <mergeCell ref="A15:D15"/>
    <mergeCell ref="A1:D1"/>
    <mergeCell ref="B3:D3"/>
    <mergeCell ref="B4:D4"/>
    <mergeCell ref="A7:D7"/>
    <mergeCell ref="A11:D11"/>
    <mergeCell ref="A44:D44"/>
    <mergeCell ref="A45:D45"/>
    <mergeCell ref="A24:D24"/>
    <mergeCell ref="A35:D35"/>
    <mergeCell ref="C37:D38"/>
    <mergeCell ref="A40:D40"/>
    <mergeCell ref="A41:C41"/>
    <mergeCell ref="A43:D43"/>
  </mergeCells>
  <conditionalFormatting sqref="E37:F37">
    <cfRule type="cellIs" dxfId="1" priority="1" stopIfTrue="1" operator="equal">
      <formula>"Atende"</formula>
    </cfRule>
  </conditionalFormatting>
  <dataValidations count="4">
    <dataValidation type="list" allowBlank="1" showInputMessage="1" showErrorMessage="1" sqref="B13 IX13 ST13 ACP13 AML13 AWH13 BGD13 BPZ13 BZV13 CJR13 CTN13 DDJ13 DNF13 DXB13 EGX13 EQT13 FAP13 FKL13 FUH13 GED13 GNZ13 GXV13 HHR13 HRN13 IBJ13 ILF13 IVB13 JEX13 JOT13 JYP13 KIL13 KSH13 LCD13 LLZ13 LVV13 MFR13 MPN13 MZJ13 NJF13 NTB13 OCX13 OMT13 OWP13 PGL13 PQH13 QAD13 QJZ13 QTV13 RDR13 RNN13 RXJ13 SHF13 SRB13 TAX13 TKT13 TUP13 UEL13 UOH13 UYD13 VHZ13 VRV13 WBR13 WLN13 WVJ13 B65549 IX65549 ST65549 ACP65549 AML65549 AWH65549 BGD65549 BPZ65549 BZV65549 CJR65549 CTN65549 DDJ65549 DNF65549 DXB65549 EGX65549 EQT65549 FAP65549 FKL65549 FUH65549 GED65549 GNZ65549 GXV65549 HHR65549 HRN65549 IBJ65549 ILF65549 IVB65549 JEX65549 JOT65549 JYP65549 KIL65549 KSH65549 LCD65549 LLZ65549 LVV65549 MFR65549 MPN65549 MZJ65549 NJF65549 NTB65549 OCX65549 OMT65549 OWP65549 PGL65549 PQH65549 QAD65549 QJZ65549 QTV65549 RDR65549 RNN65549 RXJ65549 SHF65549 SRB65549 TAX65549 TKT65549 TUP65549 UEL65549 UOH65549 UYD65549 VHZ65549 VRV65549 WBR65549 WLN65549 WVJ65549 B131085 IX131085 ST131085 ACP131085 AML131085 AWH131085 BGD131085 BPZ131085 BZV131085 CJR131085 CTN131085 DDJ131085 DNF131085 DXB131085 EGX131085 EQT131085 FAP131085 FKL131085 FUH131085 GED131085 GNZ131085 GXV131085 HHR131085 HRN131085 IBJ131085 ILF131085 IVB131085 JEX131085 JOT131085 JYP131085 KIL131085 KSH131085 LCD131085 LLZ131085 LVV131085 MFR131085 MPN131085 MZJ131085 NJF131085 NTB131085 OCX131085 OMT131085 OWP131085 PGL131085 PQH131085 QAD131085 QJZ131085 QTV131085 RDR131085 RNN131085 RXJ131085 SHF131085 SRB131085 TAX131085 TKT131085 TUP131085 UEL131085 UOH131085 UYD131085 VHZ131085 VRV131085 WBR131085 WLN131085 WVJ131085 B196621 IX196621 ST196621 ACP196621 AML196621 AWH196621 BGD196621 BPZ196621 BZV196621 CJR196621 CTN196621 DDJ196621 DNF196621 DXB196621 EGX196621 EQT196621 FAP196621 FKL196621 FUH196621 GED196621 GNZ196621 GXV196621 HHR196621 HRN196621 IBJ196621 ILF196621 IVB196621 JEX196621 JOT196621 JYP196621 KIL196621 KSH196621 LCD196621 LLZ196621 LVV196621 MFR196621 MPN196621 MZJ196621 NJF196621 NTB196621 OCX196621 OMT196621 OWP196621 PGL196621 PQH196621 QAD196621 QJZ196621 QTV196621 RDR196621 RNN196621 RXJ196621 SHF196621 SRB196621 TAX196621 TKT196621 TUP196621 UEL196621 UOH196621 UYD196621 VHZ196621 VRV196621 WBR196621 WLN196621 WVJ196621 B262157 IX262157 ST262157 ACP262157 AML262157 AWH262157 BGD262157 BPZ262157 BZV262157 CJR262157 CTN262157 DDJ262157 DNF262157 DXB262157 EGX262157 EQT262157 FAP262157 FKL262157 FUH262157 GED262157 GNZ262157 GXV262157 HHR262157 HRN262157 IBJ262157 ILF262157 IVB262157 JEX262157 JOT262157 JYP262157 KIL262157 KSH262157 LCD262157 LLZ262157 LVV262157 MFR262157 MPN262157 MZJ262157 NJF262157 NTB262157 OCX262157 OMT262157 OWP262157 PGL262157 PQH262157 QAD262157 QJZ262157 QTV262157 RDR262157 RNN262157 RXJ262157 SHF262157 SRB262157 TAX262157 TKT262157 TUP262157 UEL262157 UOH262157 UYD262157 VHZ262157 VRV262157 WBR262157 WLN262157 WVJ262157 B327693 IX327693 ST327693 ACP327693 AML327693 AWH327693 BGD327693 BPZ327693 BZV327693 CJR327693 CTN327693 DDJ327693 DNF327693 DXB327693 EGX327693 EQT327693 FAP327693 FKL327693 FUH327693 GED327693 GNZ327693 GXV327693 HHR327693 HRN327693 IBJ327693 ILF327693 IVB327693 JEX327693 JOT327693 JYP327693 KIL327693 KSH327693 LCD327693 LLZ327693 LVV327693 MFR327693 MPN327693 MZJ327693 NJF327693 NTB327693 OCX327693 OMT327693 OWP327693 PGL327693 PQH327693 QAD327693 QJZ327693 QTV327693 RDR327693 RNN327693 RXJ327693 SHF327693 SRB327693 TAX327693 TKT327693 TUP327693 UEL327693 UOH327693 UYD327693 VHZ327693 VRV327693 WBR327693 WLN327693 WVJ327693 B393229 IX393229 ST393229 ACP393229 AML393229 AWH393229 BGD393229 BPZ393229 BZV393229 CJR393229 CTN393229 DDJ393229 DNF393229 DXB393229 EGX393229 EQT393229 FAP393229 FKL393229 FUH393229 GED393229 GNZ393229 GXV393229 HHR393229 HRN393229 IBJ393229 ILF393229 IVB393229 JEX393229 JOT393229 JYP393229 KIL393229 KSH393229 LCD393229 LLZ393229 LVV393229 MFR393229 MPN393229 MZJ393229 NJF393229 NTB393229 OCX393229 OMT393229 OWP393229 PGL393229 PQH393229 QAD393229 QJZ393229 QTV393229 RDR393229 RNN393229 RXJ393229 SHF393229 SRB393229 TAX393229 TKT393229 TUP393229 UEL393229 UOH393229 UYD393229 VHZ393229 VRV393229 WBR393229 WLN393229 WVJ393229 B458765 IX458765 ST458765 ACP458765 AML458765 AWH458765 BGD458765 BPZ458765 BZV458765 CJR458765 CTN458765 DDJ458765 DNF458765 DXB458765 EGX458765 EQT458765 FAP458765 FKL458765 FUH458765 GED458765 GNZ458765 GXV458765 HHR458765 HRN458765 IBJ458765 ILF458765 IVB458765 JEX458765 JOT458765 JYP458765 KIL458765 KSH458765 LCD458765 LLZ458765 LVV458765 MFR458765 MPN458765 MZJ458765 NJF458765 NTB458765 OCX458765 OMT458765 OWP458765 PGL458765 PQH458765 QAD458765 QJZ458765 QTV458765 RDR458765 RNN458765 RXJ458765 SHF458765 SRB458765 TAX458765 TKT458765 TUP458765 UEL458765 UOH458765 UYD458765 VHZ458765 VRV458765 WBR458765 WLN458765 WVJ458765 B524301 IX524301 ST524301 ACP524301 AML524301 AWH524301 BGD524301 BPZ524301 BZV524301 CJR524301 CTN524301 DDJ524301 DNF524301 DXB524301 EGX524301 EQT524301 FAP524301 FKL524301 FUH524301 GED524301 GNZ524301 GXV524301 HHR524301 HRN524301 IBJ524301 ILF524301 IVB524301 JEX524301 JOT524301 JYP524301 KIL524301 KSH524301 LCD524301 LLZ524301 LVV524301 MFR524301 MPN524301 MZJ524301 NJF524301 NTB524301 OCX524301 OMT524301 OWP524301 PGL524301 PQH524301 QAD524301 QJZ524301 QTV524301 RDR524301 RNN524301 RXJ524301 SHF524301 SRB524301 TAX524301 TKT524301 TUP524301 UEL524301 UOH524301 UYD524301 VHZ524301 VRV524301 WBR524301 WLN524301 WVJ524301 B589837 IX589837 ST589837 ACP589837 AML589837 AWH589837 BGD589837 BPZ589837 BZV589837 CJR589837 CTN589837 DDJ589837 DNF589837 DXB589837 EGX589837 EQT589837 FAP589837 FKL589837 FUH589837 GED589837 GNZ589837 GXV589837 HHR589837 HRN589837 IBJ589837 ILF589837 IVB589837 JEX589837 JOT589837 JYP589837 KIL589837 KSH589837 LCD589837 LLZ589837 LVV589837 MFR589837 MPN589837 MZJ589837 NJF589837 NTB589837 OCX589837 OMT589837 OWP589837 PGL589837 PQH589837 QAD589837 QJZ589837 QTV589837 RDR589837 RNN589837 RXJ589837 SHF589837 SRB589837 TAX589837 TKT589837 TUP589837 UEL589837 UOH589837 UYD589837 VHZ589837 VRV589837 WBR589837 WLN589837 WVJ589837 B655373 IX655373 ST655373 ACP655373 AML655373 AWH655373 BGD655373 BPZ655373 BZV655373 CJR655373 CTN655373 DDJ655373 DNF655373 DXB655373 EGX655373 EQT655373 FAP655373 FKL655373 FUH655373 GED655373 GNZ655373 GXV655373 HHR655373 HRN655373 IBJ655373 ILF655373 IVB655373 JEX655373 JOT655373 JYP655373 KIL655373 KSH655373 LCD655373 LLZ655373 LVV655373 MFR655373 MPN655373 MZJ655373 NJF655373 NTB655373 OCX655373 OMT655373 OWP655373 PGL655373 PQH655373 QAD655373 QJZ655373 QTV655373 RDR655373 RNN655373 RXJ655373 SHF655373 SRB655373 TAX655373 TKT655373 TUP655373 UEL655373 UOH655373 UYD655373 VHZ655373 VRV655373 WBR655373 WLN655373 WVJ655373 B720909 IX720909 ST720909 ACP720909 AML720909 AWH720909 BGD720909 BPZ720909 BZV720909 CJR720909 CTN720909 DDJ720909 DNF720909 DXB720909 EGX720909 EQT720909 FAP720909 FKL720909 FUH720909 GED720909 GNZ720909 GXV720909 HHR720909 HRN720909 IBJ720909 ILF720909 IVB720909 JEX720909 JOT720909 JYP720909 KIL720909 KSH720909 LCD720909 LLZ720909 LVV720909 MFR720909 MPN720909 MZJ720909 NJF720909 NTB720909 OCX720909 OMT720909 OWP720909 PGL720909 PQH720909 QAD720909 QJZ720909 QTV720909 RDR720909 RNN720909 RXJ720909 SHF720909 SRB720909 TAX720909 TKT720909 TUP720909 UEL720909 UOH720909 UYD720909 VHZ720909 VRV720909 WBR720909 WLN720909 WVJ720909 B786445 IX786445 ST786445 ACP786445 AML786445 AWH786445 BGD786445 BPZ786445 BZV786445 CJR786445 CTN786445 DDJ786445 DNF786445 DXB786445 EGX786445 EQT786445 FAP786445 FKL786445 FUH786445 GED786445 GNZ786445 GXV786445 HHR786445 HRN786445 IBJ786445 ILF786445 IVB786445 JEX786445 JOT786445 JYP786445 KIL786445 KSH786445 LCD786445 LLZ786445 LVV786445 MFR786445 MPN786445 MZJ786445 NJF786445 NTB786445 OCX786445 OMT786445 OWP786445 PGL786445 PQH786445 QAD786445 QJZ786445 QTV786445 RDR786445 RNN786445 RXJ786445 SHF786445 SRB786445 TAX786445 TKT786445 TUP786445 UEL786445 UOH786445 UYD786445 VHZ786445 VRV786445 WBR786445 WLN786445 WVJ786445 B851981 IX851981 ST851981 ACP851981 AML851981 AWH851981 BGD851981 BPZ851981 BZV851981 CJR851981 CTN851981 DDJ851981 DNF851981 DXB851981 EGX851981 EQT851981 FAP851981 FKL851981 FUH851981 GED851981 GNZ851981 GXV851981 HHR851981 HRN851981 IBJ851981 ILF851981 IVB851981 JEX851981 JOT851981 JYP851981 KIL851981 KSH851981 LCD851981 LLZ851981 LVV851981 MFR851981 MPN851981 MZJ851981 NJF851981 NTB851981 OCX851981 OMT851981 OWP851981 PGL851981 PQH851981 QAD851981 QJZ851981 QTV851981 RDR851981 RNN851981 RXJ851981 SHF851981 SRB851981 TAX851981 TKT851981 TUP851981 UEL851981 UOH851981 UYD851981 VHZ851981 VRV851981 WBR851981 WLN851981 WVJ851981 B917517 IX917517 ST917517 ACP917517 AML917517 AWH917517 BGD917517 BPZ917517 BZV917517 CJR917517 CTN917517 DDJ917517 DNF917517 DXB917517 EGX917517 EQT917517 FAP917517 FKL917517 FUH917517 GED917517 GNZ917517 GXV917517 HHR917517 HRN917517 IBJ917517 ILF917517 IVB917517 JEX917517 JOT917517 JYP917517 KIL917517 KSH917517 LCD917517 LLZ917517 LVV917517 MFR917517 MPN917517 MZJ917517 NJF917517 NTB917517 OCX917517 OMT917517 OWP917517 PGL917517 PQH917517 QAD917517 QJZ917517 QTV917517 RDR917517 RNN917517 RXJ917517 SHF917517 SRB917517 TAX917517 TKT917517 TUP917517 UEL917517 UOH917517 UYD917517 VHZ917517 VRV917517 WBR917517 WLN917517 WVJ917517 B983053 IX983053 ST983053 ACP983053 AML983053 AWH983053 BGD983053 BPZ983053 BZV983053 CJR983053 CTN983053 DDJ983053 DNF983053 DXB983053 EGX983053 EQT983053 FAP983053 FKL983053 FUH983053 GED983053 GNZ983053 GXV983053 HHR983053 HRN983053 IBJ983053 ILF983053 IVB983053 JEX983053 JOT983053 JYP983053 KIL983053 KSH983053 LCD983053 LLZ983053 LVV983053 MFR983053 MPN983053 MZJ983053 NJF983053 NTB983053 OCX983053 OMT983053 OWP983053 PGL983053 PQH983053 QAD983053 QJZ983053 QTV983053 RDR983053 RNN983053 RXJ983053 SHF983053 SRB983053 TAX983053 TKT983053 TUP983053 UEL983053 UOH983053 UYD983053 VHZ983053 VRV983053 WBR983053 WLN983053 WVJ983053" xr:uid="{D38A65D2-BE9D-44AC-A6D1-9BF1CE0CEAED}">
      <formula1>"Edificações, Fornecimento de Materiais e Equipamentos, Redes de Água, Esgoto ou Correlatas, Rodovias e Ferrovias, Portuárias, Marítimas e Fluviais,"</formula1>
    </dataValidation>
    <dataValidation type="list" allowBlank="1" showInputMessage="1" showErrorMessage="1" sqref="B9 IX9 ST9 ACP9 AML9 AWH9 BGD9 BPZ9 BZV9 CJR9 CTN9 DDJ9 DNF9 DXB9 EGX9 EQT9 FAP9 FKL9 FUH9 GED9 GNZ9 GXV9 HHR9 HRN9 IBJ9 ILF9 IVB9 JEX9 JOT9 JYP9 KIL9 KSH9 LCD9 LLZ9 LVV9 MFR9 MPN9 MZJ9 NJF9 NTB9 OCX9 OMT9 OWP9 PGL9 PQH9 QAD9 QJZ9 QTV9 RDR9 RNN9 RXJ9 SHF9 SRB9 TAX9 TKT9 TUP9 UEL9 UOH9 UYD9 VHZ9 VRV9 WBR9 WLN9 WVJ9 B65545 IX65545 ST65545 ACP65545 AML65545 AWH65545 BGD65545 BPZ65545 BZV65545 CJR65545 CTN65545 DDJ65545 DNF65545 DXB65545 EGX65545 EQT65545 FAP65545 FKL65545 FUH65545 GED65545 GNZ65545 GXV65545 HHR65545 HRN65545 IBJ65545 ILF65545 IVB65545 JEX65545 JOT65545 JYP65545 KIL65545 KSH65545 LCD65545 LLZ65545 LVV65545 MFR65545 MPN65545 MZJ65545 NJF65545 NTB65545 OCX65545 OMT65545 OWP65545 PGL65545 PQH65545 QAD65545 QJZ65545 QTV65545 RDR65545 RNN65545 RXJ65545 SHF65545 SRB65545 TAX65545 TKT65545 TUP65545 UEL65545 UOH65545 UYD65545 VHZ65545 VRV65545 WBR65545 WLN65545 WVJ65545 B131081 IX131081 ST131081 ACP131081 AML131081 AWH131081 BGD131081 BPZ131081 BZV131081 CJR131081 CTN131081 DDJ131081 DNF131081 DXB131081 EGX131081 EQT131081 FAP131081 FKL131081 FUH131081 GED131081 GNZ131081 GXV131081 HHR131081 HRN131081 IBJ131081 ILF131081 IVB131081 JEX131081 JOT131081 JYP131081 KIL131081 KSH131081 LCD131081 LLZ131081 LVV131081 MFR131081 MPN131081 MZJ131081 NJF131081 NTB131081 OCX131081 OMT131081 OWP131081 PGL131081 PQH131081 QAD131081 QJZ131081 QTV131081 RDR131081 RNN131081 RXJ131081 SHF131081 SRB131081 TAX131081 TKT131081 TUP131081 UEL131081 UOH131081 UYD131081 VHZ131081 VRV131081 WBR131081 WLN131081 WVJ131081 B196617 IX196617 ST196617 ACP196617 AML196617 AWH196617 BGD196617 BPZ196617 BZV196617 CJR196617 CTN196617 DDJ196617 DNF196617 DXB196617 EGX196617 EQT196617 FAP196617 FKL196617 FUH196617 GED196617 GNZ196617 GXV196617 HHR196617 HRN196617 IBJ196617 ILF196617 IVB196617 JEX196617 JOT196617 JYP196617 KIL196617 KSH196617 LCD196617 LLZ196617 LVV196617 MFR196617 MPN196617 MZJ196617 NJF196617 NTB196617 OCX196617 OMT196617 OWP196617 PGL196617 PQH196617 QAD196617 QJZ196617 QTV196617 RDR196617 RNN196617 RXJ196617 SHF196617 SRB196617 TAX196617 TKT196617 TUP196617 UEL196617 UOH196617 UYD196617 VHZ196617 VRV196617 WBR196617 WLN196617 WVJ196617 B262153 IX262153 ST262153 ACP262153 AML262153 AWH262153 BGD262153 BPZ262153 BZV262153 CJR262153 CTN262153 DDJ262153 DNF262153 DXB262153 EGX262153 EQT262153 FAP262153 FKL262153 FUH262153 GED262153 GNZ262153 GXV262153 HHR262153 HRN262153 IBJ262153 ILF262153 IVB262153 JEX262153 JOT262153 JYP262153 KIL262153 KSH262153 LCD262153 LLZ262153 LVV262153 MFR262153 MPN262153 MZJ262153 NJF262153 NTB262153 OCX262153 OMT262153 OWP262153 PGL262153 PQH262153 QAD262153 QJZ262153 QTV262153 RDR262153 RNN262153 RXJ262153 SHF262153 SRB262153 TAX262153 TKT262153 TUP262153 UEL262153 UOH262153 UYD262153 VHZ262153 VRV262153 WBR262153 WLN262153 WVJ262153 B327689 IX327689 ST327689 ACP327689 AML327689 AWH327689 BGD327689 BPZ327689 BZV327689 CJR327689 CTN327689 DDJ327689 DNF327689 DXB327689 EGX327689 EQT327689 FAP327689 FKL327689 FUH327689 GED327689 GNZ327689 GXV327689 HHR327689 HRN327689 IBJ327689 ILF327689 IVB327689 JEX327689 JOT327689 JYP327689 KIL327689 KSH327689 LCD327689 LLZ327689 LVV327689 MFR327689 MPN327689 MZJ327689 NJF327689 NTB327689 OCX327689 OMT327689 OWP327689 PGL327689 PQH327689 QAD327689 QJZ327689 QTV327689 RDR327689 RNN327689 RXJ327689 SHF327689 SRB327689 TAX327689 TKT327689 TUP327689 UEL327689 UOH327689 UYD327689 VHZ327689 VRV327689 WBR327689 WLN327689 WVJ327689 B393225 IX393225 ST393225 ACP393225 AML393225 AWH393225 BGD393225 BPZ393225 BZV393225 CJR393225 CTN393225 DDJ393225 DNF393225 DXB393225 EGX393225 EQT393225 FAP393225 FKL393225 FUH393225 GED393225 GNZ393225 GXV393225 HHR393225 HRN393225 IBJ393225 ILF393225 IVB393225 JEX393225 JOT393225 JYP393225 KIL393225 KSH393225 LCD393225 LLZ393225 LVV393225 MFR393225 MPN393225 MZJ393225 NJF393225 NTB393225 OCX393225 OMT393225 OWP393225 PGL393225 PQH393225 QAD393225 QJZ393225 QTV393225 RDR393225 RNN393225 RXJ393225 SHF393225 SRB393225 TAX393225 TKT393225 TUP393225 UEL393225 UOH393225 UYD393225 VHZ393225 VRV393225 WBR393225 WLN393225 WVJ393225 B458761 IX458761 ST458761 ACP458761 AML458761 AWH458761 BGD458761 BPZ458761 BZV458761 CJR458761 CTN458761 DDJ458761 DNF458761 DXB458761 EGX458761 EQT458761 FAP458761 FKL458761 FUH458761 GED458761 GNZ458761 GXV458761 HHR458761 HRN458761 IBJ458761 ILF458761 IVB458761 JEX458761 JOT458761 JYP458761 KIL458761 KSH458761 LCD458761 LLZ458761 LVV458761 MFR458761 MPN458761 MZJ458761 NJF458761 NTB458761 OCX458761 OMT458761 OWP458761 PGL458761 PQH458761 QAD458761 QJZ458761 QTV458761 RDR458761 RNN458761 RXJ458761 SHF458761 SRB458761 TAX458761 TKT458761 TUP458761 UEL458761 UOH458761 UYD458761 VHZ458761 VRV458761 WBR458761 WLN458761 WVJ458761 B524297 IX524297 ST524297 ACP524297 AML524297 AWH524297 BGD524297 BPZ524297 BZV524297 CJR524297 CTN524297 DDJ524297 DNF524297 DXB524297 EGX524297 EQT524297 FAP524297 FKL524297 FUH524297 GED524297 GNZ524297 GXV524297 HHR524297 HRN524297 IBJ524297 ILF524297 IVB524297 JEX524297 JOT524297 JYP524297 KIL524297 KSH524297 LCD524297 LLZ524297 LVV524297 MFR524297 MPN524297 MZJ524297 NJF524297 NTB524297 OCX524297 OMT524297 OWP524297 PGL524297 PQH524297 QAD524297 QJZ524297 QTV524297 RDR524297 RNN524297 RXJ524297 SHF524297 SRB524297 TAX524297 TKT524297 TUP524297 UEL524297 UOH524297 UYD524297 VHZ524297 VRV524297 WBR524297 WLN524297 WVJ524297 B589833 IX589833 ST589833 ACP589833 AML589833 AWH589833 BGD589833 BPZ589833 BZV589833 CJR589833 CTN589833 DDJ589833 DNF589833 DXB589833 EGX589833 EQT589833 FAP589833 FKL589833 FUH589833 GED589833 GNZ589833 GXV589833 HHR589833 HRN589833 IBJ589833 ILF589833 IVB589833 JEX589833 JOT589833 JYP589833 KIL589833 KSH589833 LCD589833 LLZ589833 LVV589833 MFR589833 MPN589833 MZJ589833 NJF589833 NTB589833 OCX589833 OMT589833 OWP589833 PGL589833 PQH589833 QAD589833 QJZ589833 QTV589833 RDR589833 RNN589833 RXJ589833 SHF589833 SRB589833 TAX589833 TKT589833 TUP589833 UEL589833 UOH589833 UYD589833 VHZ589833 VRV589833 WBR589833 WLN589833 WVJ589833 B655369 IX655369 ST655369 ACP655369 AML655369 AWH655369 BGD655369 BPZ655369 BZV655369 CJR655369 CTN655369 DDJ655369 DNF655369 DXB655369 EGX655369 EQT655369 FAP655369 FKL655369 FUH655369 GED655369 GNZ655369 GXV655369 HHR655369 HRN655369 IBJ655369 ILF655369 IVB655369 JEX655369 JOT655369 JYP655369 KIL655369 KSH655369 LCD655369 LLZ655369 LVV655369 MFR655369 MPN655369 MZJ655369 NJF655369 NTB655369 OCX655369 OMT655369 OWP655369 PGL655369 PQH655369 QAD655369 QJZ655369 QTV655369 RDR655369 RNN655369 RXJ655369 SHF655369 SRB655369 TAX655369 TKT655369 TUP655369 UEL655369 UOH655369 UYD655369 VHZ655369 VRV655369 WBR655369 WLN655369 WVJ655369 B720905 IX720905 ST720905 ACP720905 AML720905 AWH720905 BGD720905 BPZ720905 BZV720905 CJR720905 CTN720905 DDJ720905 DNF720905 DXB720905 EGX720905 EQT720905 FAP720905 FKL720905 FUH720905 GED720905 GNZ720905 GXV720905 HHR720905 HRN720905 IBJ720905 ILF720905 IVB720905 JEX720905 JOT720905 JYP720905 KIL720905 KSH720905 LCD720905 LLZ720905 LVV720905 MFR720905 MPN720905 MZJ720905 NJF720905 NTB720905 OCX720905 OMT720905 OWP720905 PGL720905 PQH720905 QAD720905 QJZ720905 QTV720905 RDR720905 RNN720905 RXJ720905 SHF720905 SRB720905 TAX720905 TKT720905 TUP720905 UEL720905 UOH720905 UYD720905 VHZ720905 VRV720905 WBR720905 WLN720905 WVJ720905 B786441 IX786441 ST786441 ACP786441 AML786441 AWH786441 BGD786441 BPZ786441 BZV786441 CJR786441 CTN786441 DDJ786441 DNF786441 DXB786441 EGX786441 EQT786441 FAP786441 FKL786441 FUH786441 GED786441 GNZ786441 GXV786441 HHR786441 HRN786441 IBJ786441 ILF786441 IVB786441 JEX786441 JOT786441 JYP786441 KIL786441 KSH786441 LCD786441 LLZ786441 LVV786441 MFR786441 MPN786441 MZJ786441 NJF786441 NTB786441 OCX786441 OMT786441 OWP786441 PGL786441 PQH786441 QAD786441 QJZ786441 QTV786441 RDR786441 RNN786441 RXJ786441 SHF786441 SRB786441 TAX786441 TKT786441 TUP786441 UEL786441 UOH786441 UYD786441 VHZ786441 VRV786441 WBR786441 WLN786441 WVJ786441 B851977 IX851977 ST851977 ACP851977 AML851977 AWH851977 BGD851977 BPZ851977 BZV851977 CJR851977 CTN851977 DDJ851977 DNF851977 DXB851977 EGX851977 EQT851977 FAP851977 FKL851977 FUH851977 GED851977 GNZ851977 GXV851977 HHR851977 HRN851977 IBJ851977 ILF851977 IVB851977 JEX851977 JOT851977 JYP851977 KIL851977 KSH851977 LCD851977 LLZ851977 LVV851977 MFR851977 MPN851977 MZJ851977 NJF851977 NTB851977 OCX851977 OMT851977 OWP851977 PGL851977 PQH851977 QAD851977 QJZ851977 QTV851977 RDR851977 RNN851977 RXJ851977 SHF851977 SRB851977 TAX851977 TKT851977 TUP851977 UEL851977 UOH851977 UYD851977 VHZ851977 VRV851977 WBR851977 WLN851977 WVJ851977 B917513 IX917513 ST917513 ACP917513 AML917513 AWH917513 BGD917513 BPZ917513 BZV917513 CJR917513 CTN917513 DDJ917513 DNF917513 DXB917513 EGX917513 EQT917513 FAP917513 FKL917513 FUH917513 GED917513 GNZ917513 GXV917513 HHR917513 HRN917513 IBJ917513 ILF917513 IVB917513 JEX917513 JOT917513 JYP917513 KIL917513 KSH917513 LCD917513 LLZ917513 LVV917513 MFR917513 MPN917513 MZJ917513 NJF917513 NTB917513 OCX917513 OMT917513 OWP917513 PGL917513 PQH917513 QAD917513 QJZ917513 QTV917513 RDR917513 RNN917513 RXJ917513 SHF917513 SRB917513 TAX917513 TKT917513 TUP917513 UEL917513 UOH917513 UYD917513 VHZ917513 VRV917513 WBR917513 WLN917513 WVJ917513 B983049 IX983049 ST983049 ACP983049 AML983049 AWH983049 BGD983049 BPZ983049 BZV983049 CJR983049 CTN983049 DDJ983049 DNF983049 DXB983049 EGX983049 EQT983049 FAP983049 FKL983049 FUH983049 GED983049 GNZ983049 GXV983049 HHR983049 HRN983049 IBJ983049 ILF983049 IVB983049 JEX983049 JOT983049 JYP983049 KIL983049 KSH983049 LCD983049 LLZ983049 LVV983049 MFR983049 MPN983049 MZJ983049 NJF983049 NTB983049 OCX983049 OMT983049 OWP983049 PGL983049 PQH983049 QAD983049 QJZ983049 QTV983049 RDR983049 RNN983049 RXJ983049 SHF983049 SRB983049 TAX983049 TKT983049 TUP983049 UEL983049 UOH983049 UYD983049 VHZ983049 VRV983049 WBR983049 WLN983049 WVJ983049" xr:uid="{183229C5-F923-422F-99F1-D1ABF4C4C7C4}">
      <formula1>"Com Desoneração, Sem Desoneração"</formula1>
    </dataValidation>
    <dataValidation type="decimal" allowBlank="1" showInputMessage="1" showErrorMessage="1" errorTitle="Atenção" error="O valor deve estar entre 2%  e  5%" sqref="C29 IY29 SU29 ACQ29 AMM29 AWI29 BGE29 BQA29 BZW29 CJS29 CTO29 DDK29 DNG29 DXC29 EGY29 EQU29 FAQ29 FKM29 FUI29 GEE29 GOA29 GXW29 HHS29 HRO29 IBK29 ILG29 IVC29 JEY29 JOU29 JYQ29 KIM29 KSI29 LCE29 LMA29 LVW29 MFS29 MPO29 MZK29 NJG29 NTC29 OCY29 OMU29 OWQ29 PGM29 PQI29 QAE29 QKA29 QTW29 RDS29 RNO29 RXK29 SHG29 SRC29 TAY29 TKU29 TUQ29 UEM29 UOI29 UYE29 VIA29 VRW29 WBS29 WLO29 WVK29 C65565 IY65565 SU65565 ACQ65565 AMM65565 AWI65565 BGE65565 BQA65565 BZW65565 CJS65565 CTO65565 DDK65565 DNG65565 DXC65565 EGY65565 EQU65565 FAQ65565 FKM65565 FUI65565 GEE65565 GOA65565 GXW65565 HHS65565 HRO65565 IBK65565 ILG65565 IVC65565 JEY65565 JOU65565 JYQ65565 KIM65565 KSI65565 LCE65565 LMA65565 LVW65565 MFS65565 MPO65565 MZK65565 NJG65565 NTC65565 OCY65565 OMU65565 OWQ65565 PGM65565 PQI65565 QAE65565 QKA65565 QTW65565 RDS65565 RNO65565 RXK65565 SHG65565 SRC65565 TAY65565 TKU65565 TUQ65565 UEM65565 UOI65565 UYE65565 VIA65565 VRW65565 WBS65565 WLO65565 WVK65565 C131101 IY131101 SU131101 ACQ131101 AMM131101 AWI131101 BGE131101 BQA131101 BZW131101 CJS131101 CTO131101 DDK131101 DNG131101 DXC131101 EGY131101 EQU131101 FAQ131101 FKM131101 FUI131101 GEE131101 GOA131101 GXW131101 HHS131101 HRO131101 IBK131101 ILG131101 IVC131101 JEY131101 JOU131101 JYQ131101 KIM131101 KSI131101 LCE131101 LMA131101 LVW131101 MFS131101 MPO131101 MZK131101 NJG131101 NTC131101 OCY131101 OMU131101 OWQ131101 PGM131101 PQI131101 QAE131101 QKA131101 QTW131101 RDS131101 RNO131101 RXK131101 SHG131101 SRC131101 TAY131101 TKU131101 TUQ131101 UEM131101 UOI131101 UYE131101 VIA131101 VRW131101 WBS131101 WLO131101 WVK131101 C196637 IY196637 SU196637 ACQ196637 AMM196637 AWI196637 BGE196637 BQA196637 BZW196637 CJS196637 CTO196637 DDK196637 DNG196637 DXC196637 EGY196637 EQU196637 FAQ196637 FKM196637 FUI196637 GEE196637 GOA196637 GXW196637 HHS196637 HRO196637 IBK196637 ILG196637 IVC196637 JEY196637 JOU196637 JYQ196637 KIM196637 KSI196637 LCE196637 LMA196637 LVW196637 MFS196637 MPO196637 MZK196637 NJG196637 NTC196637 OCY196637 OMU196637 OWQ196637 PGM196637 PQI196637 QAE196637 QKA196637 QTW196637 RDS196637 RNO196637 RXK196637 SHG196637 SRC196637 TAY196637 TKU196637 TUQ196637 UEM196637 UOI196637 UYE196637 VIA196637 VRW196637 WBS196637 WLO196637 WVK196637 C262173 IY262173 SU262173 ACQ262173 AMM262173 AWI262173 BGE262173 BQA262173 BZW262173 CJS262173 CTO262173 DDK262173 DNG262173 DXC262173 EGY262173 EQU262173 FAQ262173 FKM262173 FUI262173 GEE262173 GOA262173 GXW262173 HHS262173 HRO262173 IBK262173 ILG262173 IVC262173 JEY262173 JOU262173 JYQ262173 KIM262173 KSI262173 LCE262173 LMA262173 LVW262173 MFS262173 MPO262173 MZK262173 NJG262173 NTC262173 OCY262173 OMU262173 OWQ262173 PGM262173 PQI262173 QAE262173 QKA262173 QTW262173 RDS262173 RNO262173 RXK262173 SHG262173 SRC262173 TAY262173 TKU262173 TUQ262173 UEM262173 UOI262173 UYE262173 VIA262173 VRW262173 WBS262173 WLO262173 WVK262173 C327709 IY327709 SU327709 ACQ327709 AMM327709 AWI327709 BGE327709 BQA327709 BZW327709 CJS327709 CTO327709 DDK327709 DNG327709 DXC327709 EGY327709 EQU327709 FAQ327709 FKM327709 FUI327709 GEE327709 GOA327709 GXW327709 HHS327709 HRO327709 IBK327709 ILG327709 IVC327709 JEY327709 JOU327709 JYQ327709 KIM327709 KSI327709 LCE327709 LMA327709 LVW327709 MFS327709 MPO327709 MZK327709 NJG327709 NTC327709 OCY327709 OMU327709 OWQ327709 PGM327709 PQI327709 QAE327709 QKA327709 QTW327709 RDS327709 RNO327709 RXK327709 SHG327709 SRC327709 TAY327709 TKU327709 TUQ327709 UEM327709 UOI327709 UYE327709 VIA327709 VRW327709 WBS327709 WLO327709 WVK327709 C393245 IY393245 SU393245 ACQ393245 AMM393245 AWI393245 BGE393245 BQA393245 BZW393245 CJS393245 CTO393245 DDK393245 DNG393245 DXC393245 EGY393245 EQU393245 FAQ393245 FKM393245 FUI393245 GEE393245 GOA393245 GXW393245 HHS393245 HRO393245 IBK393245 ILG393245 IVC393245 JEY393245 JOU393245 JYQ393245 KIM393245 KSI393245 LCE393245 LMA393245 LVW393245 MFS393245 MPO393245 MZK393245 NJG393245 NTC393245 OCY393245 OMU393245 OWQ393245 PGM393245 PQI393245 QAE393245 QKA393245 QTW393245 RDS393245 RNO393245 RXK393245 SHG393245 SRC393245 TAY393245 TKU393245 TUQ393245 UEM393245 UOI393245 UYE393245 VIA393245 VRW393245 WBS393245 WLO393245 WVK393245 C458781 IY458781 SU458781 ACQ458781 AMM458781 AWI458781 BGE458781 BQA458781 BZW458781 CJS458781 CTO458781 DDK458781 DNG458781 DXC458781 EGY458781 EQU458781 FAQ458781 FKM458781 FUI458781 GEE458781 GOA458781 GXW458781 HHS458781 HRO458781 IBK458781 ILG458781 IVC458781 JEY458781 JOU458781 JYQ458781 KIM458781 KSI458781 LCE458781 LMA458781 LVW458781 MFS458781 MPO458781 MZK458781 NJG458781 NTC458781 OCY458781 OMU458781 OWQ458781 PGM458781 PQI458781 QAE458781 QKA458781 QTW458781 RDS458781 RNO458781 RXK458781 SHG458781 SRC458781 TAY458781 TKU458781 TUQ458781 UEM458781 UOI458781 UYE458781 VIA458781 VRW458781 WBS458781 WLO458781 WVK458781 C524317 IY524317 SU524317 ACQ524317 AMM524317 AWI524317 BGE524317 BQA524317 BZW524317 CJS524317 CTO524317 DDK524317 DNG524317 DXC524317 EGY524317 EQU524317 FAQ524317 FKM524317 FUI524317 GEE524317 GOA524317 GXW524317 HHS524317 HRO524317 IBK524317 ILG524317 IVC524317 JEY524317 JOU524317 JYQ524317 KIM524317 KSI524317 LCE524317 LMA524317 LVW524317 MFS524317 MPO524317 MZK524317 NJG524317 NTC524317 OCY524317 OMU524317 OWQ524317 PGM524317 PQI524317 QAE524317 QKA524317 QTW524317 RDS524317 RNO524317 RXK524317 SHG524317 SRC524317 TAY524317 TKU524317 TUQ524317 UEM524317 UOI524317 UYE524317 VIA524317 VRW524317 WBS524317 WLO524317 WVK524317 C589853 IY589853 SU589853 ACQ589853 AMM589853 AWI589853 BGE589853 BQA589853 BZW589853 CJS589853 CTO589853 DDK589853 DNG589853 DXC589853 EGY589853 EQU589853 FAQ589853 FKM589853 FUI589853 GEE589853 GOA589853 GXW589853 HHS589853 HRO589853 IBK589853 ILG589853 IVC589853 JEY589853 JOU589853 JYQ589853 KIM589853 KSI589853 LCE589853 LMA589853 LVW589853 MFS589853 MPO589853 MZK589853 NJG589853 NTC589853 OCY589853 OMU589853 OWQ589853 PGM589853 PQI589853 QAE589853 QKA589853 QTW589853 RDS589853 RNO589853 RXK589853 SHG589853 SRC589853 TAY589853 TKU589853 TUQ589853 UEM589853 UOI589853 UYE589853 VIA589853 VRW589853 WBS589853 WLO589853 WVK589853 C655389 IY655389 SU655389 ACQ655389 AMM655389 AWI655389 BGE655389 BQA655389 BZW655389 CJS655389 CTO655389 DDK655389 DNG655389 DXC655389 EGY655389 EQU655389 FAQ655389 FKM655389 FUI655389 GEE655389 GOA655389 GXW655389 HHS655389 HRO655389 IBK655389 ILG655389 IVC655389 JEY655389 JOU655389 JYQ655389 KIM655389 KSI655389 LCE655389 LMA655389 LVW655389 MFS655389 MPO655389 MZK655389 NJG655389 NTC655389 OCY655389 OMU655389 OWQ655389 PGM655389 PQI655389 QAE655389 QKA655389 QTW655389 RDS655389 RNO655389 RXK655389 SHG655389 SRC655389 TAY655389 TKU655389 TUQ655389 UEM655389 UOI655389 UYE655389 VIA655389 VRW655389 WBS655389 WLO655389 WVK655389 C720925 IY720925 SU720925 ACQ720925 AMM720925 AWI720925 BGE720925 BQA720925 BZW720925 CJS720925 CTO720925 DDK720925 DNG720925 DXC720925 EGY720925 EQU720925 FAQ720925 FKM720925 FUI720925 GEE720925 GOA720925 GXW720925 HHS720925 HRO720925 IBK720925 ILG720925 IVC720925 JEY720925 JOU720925 JYQ720925 KIM720925 KSI720925 LCE720925 LMA720925 LVW720925 MFS720925 MPO720925 MZK720925 NJG720925 NTC720925 OCY720925 OMU720925 OWQ720925 PGM720925 PQI720925 QAE720925 QKA720925 QTW720925 RDS720925 RNO720925 RXK720925 SHG720925 SRC720925 TAY720925 TKU720925 TUQ720925 UEM720925 UOI720925 UYE720925 VIA720925 VRW720925 WBS720925 WLO720925 WVK720925 C786461 IY786461 SU786461 ACQ786461 AMM786461 AWI786461 BGE786461 BQA786461 BZW786461 CJS786461 CTO786461 DDK786461 DNG786461 DXC786461 EGY786461 EQU786461 FAQ786461 FKM786461 FUI786461 GEE786461 GOA786461 GXW786461 HHS786461 HRO786461 IBK786461 ILG786461 IVC786461 JEY786461 JOU786461 JYQ786461 KIM786461 KSI786461 LCE786461 LMA786461 LVW786461 MFS786461 MPO786461 MZK786461 NJG786461 NTC786461 OCY786461 OMU786461 OWQ786461 PGM786461 PQI786461 QAE786461 QKA786461 QTW786461 RDS786461 RNO786461 RXK786461 SHG786461 SRC786461 TAY786461 TKU786461 TUQ786461 UEM786461 UOI786461 UYE786461 VIA786461 VRW786461 WBS786461 WLO786461 WVK786461 C851997 IY851997 SU851997 ACQ851997 AMM851997 AWI851997 BGE851997 BQA851997 BZW851997 CJS851997 CTO851997 DDK851997 DNG851997 DXC851997 EGY851997 EQU851997 FAQ851997 FKM851997 FUI851997 GEE851997 GOA851997 GXW851997 HHS851997 HRO851997 IBK851997 ILG851997 IVC851997 JEY851997 JOU851997 JYQ851997 KIM851997 KSI851997 LCE851997 LMA851997 LVW851997 MFS851997 MPO851997 MZK851997 NJG851997 NTC851997 OCY851997 OMU851997 OWQ851997 PGM851997 PQI851997 QAE851997 QKA851997 QTW851997 RDS851997 RNO851997 RXK851997 SHG851997 SRC851997 TAY851997 TKU851997 TUQ851997 UEM851997 UOI851997 UYE851997 VIA851997 VRW851997 WBS851997 WLO851997 WVK851997 C917533 IY917533 SU917533 ACQ917533 AMM917533 AWI917533 BGE917533 BQA917533 BZW917533 CJS917533 CTO917533 DDK917533 DNG917533 DXC917533 EGY917533 EQU917533 FAQ917533 FKM917533 FUI917533 GEE917533 GOA917533 GXW917533 HHS917533 HRO917533 IBK917533 ILG917533 IVC917533 JEY917533 JOU917533 JYQ917533 KIM917533 KSI917533 LCE917533 LMA917533 LVW917533 MFS917533 MPO917533 MZK917533 NJG917533 NTC917533 OCY917533 OMU917533 OWQ917533 PGM917533 PQI917533 QAE917533 QKA917533 QTW917533 RDS917533 RNO917533 RXK917533 SHG917533 SRC917533 TAY917533 TKU917533 TUQ917533 UEM917533 UOI917533 UYE917533 VIA917533 VRW917533 WBS917533 WLO917533 WVK917533 C983069 IY983069 SU983069 ACQ983069 AMM983069 AWI983069 BGE983069 BQA983069 BZW983069 CJS983069 CTO983069 DDK983069 DNG983069 DXC983069 EGY983069 EQU983069 FAQ983069 FKM983069 FUI983069 GEE983069 GOA983069 GXW983069 HHS983069 HRO983069 IBK983069 ILG983069 IVC983069 JEY983069 JOU983069 JYQ983069 KIM983069 KSI983069 LCE983069 LMA983069 LVW983069 MFS983069 MPO983069 MZK983069 NJG983069 NTC983069 OCY983069 OMU983069 OWQ983069 PGM983069 PQI983069 QAE983069 QKA983069 QTW983069 RDS983069 RNO983069 RXK983069 SHG983069 SRC983069 TAY983069 TKU983069 TUQ983069 UEM983069 UOI983069 UYE983069 VIA983069 VRW983069 WBS983069 WLO983069 WVK983069" xr:uid="{D0BD6E0B-D85C-400D-91A1-E6493E9BA44E}">
      <formula1>2</formula1>
      <formula2>5</formula2>
    </dataValidation>
    <dataValidation type="decimal" allowBlank="1" showInputMessage="1" showErrorMessage="1" errorTitle="Atenção" error="O valor deve estar entre 0 e 100" sqref="C28 IY28 SU28 ACQ28 AMM28 AWI28 BGE28 BQA28 BZW28 CJS28 CTO28 DDK28 DNG28 DXC28 EGY28 EQU28 FAQ28 FKM28 FUI28 GEE28 GOA28 GXW28 HHS28 HRO28 IBK28 ILG28 IVC28 JEY28 JOU28 JYQ28 KIM28 KSI28 LCE28 LMA28 LVW28 MFS28 MPO28 MZK28 NJG28 NTC28 OCY28 OMU28 OWQ28 PGM28 PQI28 QAE28 QKA28 QTW28 RDS28 RNO28 RXK28 SHG28 SRC28 TAY28 TKU28 TUQ28 UEM28 UOI28 UYE28 VIA28 VRW28 WBS28 WLO28 WVK28 C65564 IY65564 SU65564 ACQ65564 AMM65564 AWI65564 BGE65564 BQA65564 BZW65564 CJS65564 CTO65564 DDK65564 DNG65564 DXC65564 EGY65564 EQU65564 FAQ65564 FKM65564 FUI65564 GEE65564 GOA65564 GXW65564 HHS65564 HRO65564 IBK65564 ILG65564 IVC65564 JEY65564 JOU65564 JYQ65564 KIM65564 KSI65564 LCE65564 LMA65564 LVW65564 MFS65564 MPO65564 MZK65564 NJG65564 NTC65564 OCY65564 OMU65564 OWQ65564 PGM65564 PQI65564 QAE65564 QKA65564 QTW65564 RDS65564 RNO65564 RXK65564 SHG65564 SRC65564 TAY65564 TKU65564 TUQ65564 UEM65564 UOI65564 UYE65564 VIA65564 VRW65564 WBS65564 WLO65564 WVK65564 C131100 IY131100 SU131100 ACQ131100 AMM131100 AWI131100 BGE131100 BQA131100 BZW131100 CJS131100 CTO131100 DDK131100 DNG131100 DXC131100 EGY131100 EQU131100 FAQ131100 FKM131100 FUI131100 GEE131100 GOA131100 GXW131100 HHS131100 HRO131100 IBK131100 ILG131100 IVC131100 JEY131100 JOU131100 JYQ131100 KIM131100 KSI131100 LCE131100 LMA131100 LVW131100 MFS131100 MPO131100 MZK131100 NJG131100 NTC131100 OCY131100 OMU131100 OWQ131100 PGM131100 PQI131100 QAE131100 QKA131100 QTW131100 RDS131100 RNO131100 RXK131100 SHG131100 SRC131100 TAY131100 TKU131100 TUQ131100 UEM131100 UOI131100 UYE131100 VIA131100 VRW131100 WBS131100 WLO131100 WVK131100 C196636 IY196636 SU196636 ACQ196636 AMM196636 AWI196636 BGE196636 BQA196636 BZW196636 CJS196636 CTO196636 DDK196636 DNG196636 DXC196636 EGY196636 EQU196636 FAQ196636 FKM196636 FUI196636 GEE196636 GOA196636 GXW196636 HHS196636 HRO196636 IBK196636 ILG196636 IVC196636 JEY196636 JOU196636 JYQ196636 KIM196636 KSI196636 LCE196636 LMA196636 LVW196636 MFS196636 MPO196636 MZK196636 NJG196636 NTC196636 OCY196636 OMU196636 OWQ196636 PGM196636 PQI196636 QAE196636 QKA196636 QTW196636 RDS196636 RNO196636 RXK196636 SHG196636 SRC196636 TAY196636 TKU196636 TUQ196636 UEM196636 UOI196636 UYE196636 VIA196636 VRW196636 WBS196636 WLO196636 WVK196636 C262172 IY262172 SU262172 ACQ262172 AMM262172 AWI262172 BGE262172 BQA262172 BZW262172 CJS262172 CTO262172 DDK262172 DNG262172 DXC262172 EGY262172 EQU262172 FAQ262172 FKM262172 FUI262172 GEE262172 GOA262172 GXW262172 HHS262172 HRO262172 IBK262172 ILG262172 IVC262172 JEY262172 JOU262172 JYQ262172 KIM262172 KSI262172 LCE262172 LMA262172 LVW262172 MFS262172 MPO262172 MZK262172 NJG262172 NTC262172 OCY262172 OMU262172 OWQ262172 PGM262172 PQI262172 QAE262172 QKA262172 QTW262172 RDS262172 RNO262172 RXK262172 SHG262172 SRC262172 TAY262172 TKU262172 TUQ262172 UEM262172 UOI262172 UYE262172 VIA262172 VRW262172 WBS262172 WLO262172 WVK262172 C327708 IY327708 SU327708 ACQ327708 AMM327708 AWI327708 BGE327708 BQA327708 BZW327708 CJS327708 CTO327708 DDK327708 DNG327708 DXC327708 EGY327708 EQU327708 FAQ327708 FKM327708 FUI327708 GEE327708 GOA327708 GXW327708 HHS327708 HRO327708 IBK327708 ILG327708 IVC327708 JEY327708 JOU327708 JYQ327708 KIM327708 KSI327708 LCE327708 LMA327708 LVW327708 MFS327708 MPO327708 MZK327708 NJG327708 NTC327708 OCY327708 OMU327708 OWQ327708 PGM327708 PQI327708 QAE327708 QKA327708 QTW327708 RDS327708 RNO327708 RXK327708 SHG327708 SRC327708 TAY327708 TKU327708 TUQ327708 UEM327708 UOI327708 UYE327708 VIA327708 VRW327708 WBS327708 WLO327708 WVK327708 C393244 IY393244 SU393244 ACQ393244 AMM393244 AWI393244 BGE393244 BQA393244 BZW393244 CJS393244 CTO393244 DDK393244 DNG393244 DXC393244 EGY393244 EQU393244 FAQ393244 FKM393244 FUI393244 GEE393244 GOA393244 GXW393244 HHS393244 HRO393244 IBK393244 ILG393244 IVC393244 JEY393244 JOU393244 JYQ393244 KIM393244 KSI393244 LCE393244 LMA393244 LVW393244 MFS393244 MPO393244 MZK393244 NJG393244 NTC393244 OCY393244 OMU393244 OWQ393244 PGM393244 PQI393244 QAE393244 QKA393244 QTW393244 RDS393244 RNO393244 RXK393244 SHG393244 SRC393244 TAY393244 TKU393244 TUQ393244 UEM393244 UOI393244 UYE393244 VIA393244 VRW393244 WBS393244 WLO393244 WVK393244 C458780 IY458780 SU458780 ACQ458780 AMM458780 AWI458780 BGE458780 BQA458780 BZW458780 CJS458780 CTO458780 DDK458780 DNG458780 DXC458780 EGY458780 EQU458780 FAQ458780 FKM458780 FUI458780 GEE458780 GOA458780 GXW458780 HHS458780 HRO458780 IBK458780 ILG458780 IVC458780 JEY458780 JOU458780 JYQ458780 KIM458780 KSI458780 LCE458780 LMA458780 LVW458780 MFS458780 MPO458780 MZK458780 NJG458780 NTC458780 OCY458780 OMU458780 OWQ458780 PGM458780 PQI458780 QAE458780 QKA458780 QTW458780 RDS458780 RNO458780 RXK458780 SHG458780 SRC458780 TAY458780 TKU458780 TUQ458780 UEM458780 UOI458780 UYE458780 VIA458780 VRW458780 WBS458780 WLO458780 WVK458780 C524316 IY524316 SU524316 ACQ524316 AMM524316 AWI524316 BGE524316 BQA524316 BZW524316 CJS524316 CTO524316 DDK524316 DNG524316 DXC524316 EGY524316 EQU524316 FAQ524316 FKM524316 FUI524316 GEE524316 GOA524316 GXW524316 HHS524316 HRO524316 IBK524316 ILG524316 IVC524316 JEY524316 JOU524316 JYQ524316 KIM524316 KSI524316 LCE524316 LMA524316 LVW524316 MFS524316 MPO524316 MZK524316 NJG524316 NTC524316 OCY524316 OMU524316 OWQ524316 PGM524316 PQI524316 QAE524316 QKA524316 QTW524316 RDS524316 RNO524316 RXK524316 SHG524316 SRC524316 TAY524316 TKU524316 TUQ524316 UEM524316 UOI524316 UYE524316 VIA524316 VRW524316 WBS524316 WLO524316 WVK524316 C589852 IY589852 SU589852 ACQ589852 AMM589852 AWI589852 BGE589852 BQA589852 BZW589852 CJS589852 CTO589852 DDK589852 DNG589852 DXC589852 EGY589852 EQU589852 FAQ589852 FKM589852 FUI589852 GEE589852 GOA589852 GXW589852 HHS589852 HRO589852 IBK589852 ILG589852 IVC589852 JEY589852 JOU589852 JYQ589852 KIM589852 KSI589852 LCE589852 LMA589852 LVW589852 MFS589852 MPO589852 MZK589852 NJG589852 NTC589852 OCY589852 OMU589852 OWQ589852 PGM589852 PQI589852 QAE589852 QKA589852 QTW589852 RDS589852 RNO589852 RXK589852 SHG589852 SRC589852 TAY589852 TKU589852 TUQ589852 UEM589852 UOI589852 UYE589852 VIA589852 VRW589852 WBS589852 WLO589852 WVK589852 C655388 IY655388 SU655388 ACQ655388 AMM655388 AWI655388 BGE655388 BQA655388 BZW655388 CJS655388 CTO655388 DDK655388 DNG655388 DXC655388 EGY655388 EQU655388 FAQ655388 FKM655388 FUI655388 GEE655388 GOA655388 GXW655388 HHS655388 HRO655388 IBK655388 ILG655388 IVC655388 JEY655388 JOU655388 JYQ655388 KIM655388 KSI655388 LCE655388 LMA655388 LVW655388 MFS655388 MPO655388 MZK655388 NJG655388 NTC655388 OCY655388 OMU655388 OWQ655388 PGM655388 PQI655388 QAE655388 QKA655388 QTW655388 RDS655388 RNO655388 RXK655388 SHG655388 SRC655388 TAY655388 TKU655388 TUQ655388 UEM655388 UOI655388 UYE655388 VIA655388 VRW655388 WBS655388 WLO655388 WVK655388 C720924 IY720924 SU720924 ACQ720924 AMM720924 AWI720924 BGE720924 BQA720924 BZW720924 CJS720924 CTO720924 DDK720924 DNG720924 DXC720924 EGY720924 EQU720924 FAQ720924 FKM720924 FUI720924 GEE720924 GOA720924 GXW720924 HHS720924 HRO720924 IBK720924 ILG720924 IVC720924 JEY720924 JOU720924 JYQ720924 KIM720924 KSI720924 LCE720924 LMA720924 LVW720924 MFS720924 MPO720924 MZK720924 NJG720924 NTC720924 OCY720924 OMU720924 OWQ720924 PGM720924 PQI720924 QAE720924 QKA720924 QTW720924 RDS720924 RNO720924 RXK720924 SHG720924 SRC720924 TAY720924 TKU720924 TUQ720924 UEM720924 UOI720924 UYE720924 VIA720924 VRW720924 WBS720924 WLO720924 WVK720924 C786460 IY786460 SU786460 ACQ786460 AMM786460 AWI786460 BGE786460 BQA786460 BZW786460 CJS786460 CTO786460 DDK786460 DNG786460 DXC786460 EGY786460 EQU786460 FAQ786460 FKM786460 FUI786460 GEE786460 GOA786460 GXW786460 HHS786460 HRO786460 IBK786460 ILG786460 IVC786460 JEY786460 JOU786460 JYQ786460 KIM786460 KSI786460 LCE786460 LMA786460 LVW786460 MFS786460 MPO786460 MZK786460 NJG786460 NTC786460 OCY786460 OMU786460 OWQ786460 PGM786460 PQI786460 QAE786460 QKA786460 QTW786460 RDS786460 RNO786460 RXK786460 SHG786460 SRC786460 TAY786460 TKU786460 TUQ786460 UEM786460 UOI786460 UYE786460 VIA786460 VRW786460 WBS786460 WLO786460 WVK786460 C851996 IY851996 SU851996 ACQ851996 AMM851996 AWI851996 BGE851996 BQA851996 BZW851996 CJS851996 CTO851996 DDK851996 DNG851996 DXC851996 EGY851996 EQU851996 FAQ851996 FKM851996 FUI851996 GEE851996 GOA851996 GXW851996 HHS851996 HRO851996 IBK851996 ILG851996 IVC851996 JEY851996 JOU851996 JYQ851996 KIM851996 KSI851996 LCE851996 LMA851996 LVW851996 MFS851996 MPO851996 MZK851996 NJG851996 NTC851996 OCY851996 OMU851996 OWQ851996 PGM851996 PQI851996 QAE851996 QKA851996 QTW851996 RDS851996 RNO851996 RXK851996 SHG851996 SRC851996 TAY851996 TKU851996 TUQ851996 UEM851996 UOI851996 UYE851996 VIA851996 VRW851996 WBS851996 WLO851996 WVK851996 C917532 IY917532 SU917532 ACQ917532 AMM917532 AWI917532 BGE917532 BQA917532 BZW917532 CJS917532 CTO917532 DDK917532 DNG917532 DXC917532 EGY917532 EQU917532 FAQ917532 FKM917532 FUI917532 GEE917532 GOA917532 GXW917532 HHS917532 HRO917532 IBK917532 ILG917532 IVC917532 JEY917532 JOU917532 JYQ917532 KIM917532 KSI917532 LCE917532 LMA917532 LVW917532 MFS917532 MPO917532 MZK917532 NJG917532 NTC917532 OCY917532 OMU917532 OWQ917532 PGM917532 PQI917532 QAE917532 QKA917532 QTW917532 RDS917532 RNO917532 RXK917532 SHG917532 SRC917532 TAY917532 TKU917532 TUQ917532 UEM917532 UOI917532 UYE917532 VIA917532 VRW917532 WBS917532 WLO917532 WVK917532 C983068 IY983068 SU983068 ACQ983068 AMM983068 AWI983068 BGE983068 BQA983068 BZW983068 CJS983068 CTO983068 DDK983068 DNG983068 DXC983068 EGY983068 EQU983068 FAQ983068 FKM983068 FUI983068 GEE983068 GOA983068 GXW983068 HHS983068 HRO983068 IBK983068 ILG983068 IVC983068 JEY983068 JOU983068 JYQ983068 KIM983068 KSI983068 LCE983068 LMA983068 LVW983068 MFS983068 MPO983068 MZK983068 NJG983068 NTC983068 OCY983068 OMU983068 OWQ983068 PGM983068 PQI983068 QAE983068 QKA983068 QTW983068 RDS983068 RNO983068 RXK983068 SHG983068 SRC983068 TAY983068 TKU983068 TUQ983068 UEM983068 UOI983068 UYE983068 VIA983068 VRW983068 WBS983068 WLO983068 WVK983068" xr:uid="{A93927B5-5934-408C-BD2F-E79435D6688F}">
      <formula1>0</formula1>
      <formula2>100</formula2>
    </dataValidation>
  </dataValidations>
  <printOptions horizontalCentered="1"/>
  <pageMargins left="0.39370078740157483" right="0.39370078740157483" top="0.78740157480314965" bottom="0.39370078740157483" header="0.39370078740157483" footer="0.51181102362204722"/>
  <pageSetup paperSize="9" scale="112" orientation="portrait" r:id="rId1"/>
  <headerFooter alignWithMargins="0"/>
  <drawing r:id="rId2"/>
  <legacyDrawing r:id="rId3"/>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FD24485-DC12-44C3-B43A-369202369A83}">
  <dimension ref="A1:H56"/>
  <sheetViews>
    <sheetView showGridLines="0" view="pageBreakPreview" topLeftCell="A16" zoomScale="115" zoomScaleNormal="115" zoomScaleSheetLayoutView="115" workbookViewId="0">
      <selection activeCell="H36" sqref="H36"/>
    </sheetView>
  </sheetViews>
  <sheetFormatPr defaultRowHeight="12.75" x14ac:dyDescent="0.2"/>
  <cols>
    <col min="1" max="1" width="12.140625" style="134" customWidth="1"/>
    <col min="2" max="2" width="40.42578125" style="134" customWidth="1"/>
    <col min="3" max="3" width="11.7109375" style="141" customWidth="1"/>
    <col min="4" max="4" width="3.140625" style="134" bestFit="1" customWidth="1"/>
    <col min="5" max="5" width="11" style="134" bestFit="1" customWidth="1"/>
    <col min="6" max="6" width="34.42578125" style="134" customWidth="1"/>
    <col min="7" max="256" width="9.140625" style="134"/>
    <col min="257" max="257" width="12.140625" style="134" customWidth="1"/>
    <col min="258" max="258" width="40.42578125" style="134" customWidth="1"/>
    <col min="259" max="259" width="11.7109375" style="134" customWidth="1"/>
    <col min="260" max="260" width="3.140625" style="134" bestFit="1" customWidth="1"/>
    <col min="261" max="261" width="11" style="134" bestFit="1" customWidth="1"/>
    <col min="262" max="262" width="34.42578125" style="134" customWidth="1"/>
    <col min="263" max="512" width="9.140625" style="134"/>
    <col min="513" max="513" width="12.140625" style="134" customWidth="1"/>
    <col min="514" max="514" width="40.42578125" style="134" customWidth="1"/>
    <col min="515" max="515" width="11.7109375" style="134" customWidth="1"/>
    <col min="516" max="516" width="3.140625" style="134" bestFit="1" customWidth="1"/>
    <col min="517" max="517" width="11" style="134" bestFit="1" customWidth="1"/>
    <col min="518" max="518" width="34.42578125" style="134" customWidth="1"/>
    <col min="519" max="768" width="9.140625" style="134"/>
    <col min="769" max="769" width="12.140625" style="134" customWidth="1"/>
    <col min="770" max="770" width="40.42578125" style="134" customWidth="1"/>
    <col min="771" max="771" width="11.7109375" style="134" customWidth="1"/>
    <col min="772" max="772" width="3.140625" style="134" bestFit="1" customWidth="1"/>
    <col min="773" max="773" width="11" style="134" bestFit="1" customWidth="1"/>
    <col min="774" max="774" width="34.42578125" style="134" customWidth="1"/>
    <col min="775" max="1024" width="9.140625" style="134"/>
    <col min="1025" max="1025" width="12.140625" style="134" customWidth="1"/>
    <col min="1026" max="1026" width="40.42578125" style="134" customWidth="1"/>
    <col min="1027" max="1027" width="11.7109375" style="134" customWidth="1"/>
    <col min="1028" max="1028" width="3.140625" style="134" bestFit="1" customWidth="1"/>
    <col min="1029" max="1029" width="11" style="134" bestFit="1" customWidth="1"/>
    <col min="1030" max="1030" width="34.42578125" style="134" customWidth="1"/>
    <col min="1031" max="1280" width="9.140625" style="134"/>
    <col min="1281" max="1281" width="12.140625" style="134" customWidth="1"/>
    <col min="1282" max="1282" width="40.42578125" style="134" customWidth="1"/>
    <col min="1283" max="1283" width="11.7109375" style="134" customWidth="1"/>
    <col min="1284" max="1284" width="3.140625" style="134" bestFit="1" customWidth="1"/>
    <col min="1285" max="1285" width="11" style="134" bestFit="1" customWidth="1"/>
    <col min="1286" max="1286" width="34.42578125" style="134" customWidth="1"/>
    <col min="1287" max="1536" width="9.140625" style="134"/>
    <col min="1537" max="1537" width="12.140625" style="134" customWidth="1"/>
    <col min="1538" max="1538" width="40.42578125" style="134" customWidth="1"/>
    <col min="1539" max="1539" width="11.7109375" style="134" customWidth="1"/>
    <col min="1540" max="1540" width="3.140625" style="134" bestFit="1" customWidth="1"/>
    <col min="1541" max="1541" width="11" style="134" bestFit="1" customWidth="1"/>
    <col min="1542" max="1542" width="34.42578125" style="134" customWidth="1"/>
    <col min="1543" max="1792" width="9.140625" style="134"/>
    <col min="1793" max="1793" width="12.140625" style="134" customWidth="1"/>
    <col min="1794" max="1794" width="40.42578125" style="134" customWidth="1"/>
    <col min="1795" max="1795" width="11.7109375" style="134" customWidth="1"/>
    <col min="1796" max="1796" width="3.140625" style="134" bestFit="1" customWidth="1"/>
    <col min="1797" max="1797" width="11" style="134" bestFit="1" customWidth="1"/>
    <col min="1798" max="1798" width="34.42578125" style="134" customWidth="1"/>
    <col min="1799" max="2048" width="9.140625" style="134"/>
    <col min="2049" max="2049" width="12.140625" style="134" customWidth="1"/>
    <col min="2050" max="2050" width="40.42578125" style="134" customWidth="1"/>
    <col min="2051" max="2051" width="11.7109375" style="134" customWidth="1"/>
    <col min="2052" max="2052" width="3.140625" style="134" bestFit="1" customWidth="1"/>
    <col min="2053" max="2053" width="11" style="134" bestFit="1" customWidth="1"/>
    <col min="2054" max="2054" width="34.42578125" style="134" customWidth="1"/>
    <col min="2055" max="2304" width="9.140625" style="134"/>
    <col min="2305" max="2305" width="12.140625" style="134" customWidth="1"/>
    <col min="2306" max="2306" width="40.42578125" style="134" customWidth="1"/>
    <col min="2307" max="2307" width="11.7109375" style="134" customWidth="1"/>
    <col min="2308" max="2308" width="3.140625" style="134" bestFit="1" customWidth="1"/>
    <col min="2309" max="2309" width="11" style="134" bestFit="1" customWidth="1"/>
    <col min="2310" max="2310" width="34.42578125" style="134" customWidth="1"/>
    <col min="2311" max="2560" width="9.140625" style="134"/>
    <col min="2561" max="2561" width="12.140625" style="134" customWidth="1"/>
    <col min="2562" max="2562" width="40.42578125" style="134" customWidth="1"/>
    <col min="2563" max="2563" width="11.7109375" style="134" customWidth="1"/>
    <col min="2564" max="2564" width="3.140625" style="134" bestFit="1" customWidth="1"/>
    <col min="2565" max="2565" width="11" style="134" bestFit="1" customWidth="1"/>
    <col min="2566" max="2566" width="34.42578125" style="134" customWidth="1"/>
    <col min="2567" max="2816" width="9.140625" style="134"/>
    <col min="2817" max="2817" width="12.140625" style="134" customWidth="1"/>
    <col min="2818" max="2818" width="40.42578125" style="134" customWidth="1"/>
    <col min="2819" max="2819" width="11.7109375" style="134" customWidth="1"/>
    <col min="2820" max="2820" width="3.140625" style="134" bestFit="1" customWidth="1"/>
    <col min="2821" max="2821" width="11" style="134" bestFit="1" customWidth="1"/>
    <col min="2822" max="2822" width="34.42578125" style="134" customWidth="1"/>
    <col min="2823" max="3072" width="9.140625" style="134"/>
    <col min="3073" max="3073" width="12.140625" style="134" customWidth="1"/>
    <col min="3074" max="3074" width="40.42578125" style="134" customWidth="1"/>
    <col min="3075" max="3075" width="11.7109375" style="134" customWidth="1"/>
    <col min="3076" max="3076" width="3.140625" style="134" bestFit="1" customWidth="1"/>
    <col min="3077" max="3077" width="11" style="134" bestFit="1" customWidth="1"/>
    <col min="3078" max="3078" width="34.42578125" style="134" customWidth="1"/>
    <col min="3079" max="3328" width="9.140625" style="134"/>
    <col min="3329" max="3329" width="12.140625" style="134" customWidth="1"/>
    <col min="3330" max="3330" width="40.42578125" style="134" customWidth="1"/>
    <col min="3331" max="3331" width="11.7109375" style="134" customWidth="1"/>
    <col min="3332" max="3332" width="3.140625" style="134" bestFit="1" customWidth="1"/>
    <col min="3333" max="3333" width="11" style="134" bestFit="1" customWidth="1"/>
    <col min="3334" max="3334" width="34.42578125" style="134" customWidth="1"/>
    <col min="3335" max="3584" width="9.140625" style="134"/>
    <col min="3585" max="3585" width="12.140625" style="134" customWidth="1"/>
    <col min="3586" max="3586" width="40.42578125" style="134" customWidth="1"/>
    <col min="3587" max="3587" width="11.7109375" style="134" customWidth="1"/>
    <col min="3588" max="3588" width="3.140625" style="134" bestFit="1" customWidth="1"/>
    <col min="3589" max="3589" width="11" style="134" bestFit="1" customWidth="1"/>
    <col min="3590" max="3590" width="34.42578125" style="134" customWidth="1"/>
    <col min="3591" max="3840" width="9.140625" style="134"/>
    <col min="3841" max="3841" width="12.140625" style="134" customWidth="1"/>
    <col min="3842" max="3842" width="40.42578125" style="134" customWidth="1"/>
    <col min="3843" max="3843" width="11.7109375" style="134" customWidth="1"/>
    <col min="3844" max="3844" width="3.140625" style="134" bestFit="1" customWidth="1"/>
    <col min="3845" max="3845" width="11" style="134" bestFit="1" customWidth="1"/>
    <col min="3846" max="3846" width="34.42578125" style="134" customWidth="1"/>
    <col min="3847" max="4096" width="9.140625" style="134"/>
    <col min="4097" max="4097" width="12.140625" style="134" customWidth="1"/>
    <col min="4098" max="4098" width="40.42578125" style="134" customWidth="1"/>
    <col min="4099" max="4099" width="11.7109375" style="134" customWidth="1"/>
    <col min="4100" max="4100" width="3.140625" style="134" bestFit="1" customWidth="1"/>
    <col min="4101" max="4101" width="11" style="134" bestFit="1" customWidth="1"/>
    <col min="4102" max="4102" width="34.42578125" style="134" customWidth="1"/>
    <col min="4103" max="4352" width="9.140625" style="134"/>
    <col min="4353" max="4353" width="12.140625" style="134" customWidth="1"/>
    <col min="4354" max="4354" width="40.42578125" style="134" customWidth="1"/>
    <col min="4355" max="4355" width="11.7109375" style="134" customWidth="1"/>
    <col min="4356" max="4356" width="3.140625" style="134" bestFit="1" customWidth="1"/>
    <col min="4357" max="4357" width="11" style="134" bestFit="1" customWidth="1"/>
    <col min="4358" max="4358" width="34.42578125" style="134" customWidth="1"/>
    <col min="4359" max="4608" width="9.140625" style="134"/>
    <col min="4609" max="4609" width="12.140625" style="134" customWidth="1"/>
    <col min="4610" max="4610" width="40.42578125" style="134" customWidth="1"/>
    <col min="4611" max="4611" width="11.7109375" style="134" customWidth="1"/>
    <col min="4612" max="4612" width="3.140625" style="134" bestFit="1" customWidth="1"/>
    <col min="4613" max="4613" width="11" style="134" bestFit="1" customWidth="1"/>
    <col min="4614" max="4614" width="34.42578125" style="134" customWidth="1"/>
    <col min="4615" max="4864" width="9.140625" style="134"/>
    <col min="4865" max="4865" width="12.140625" style="134" customWidth="1"/>
    <col min="4866" max="4866" width="40.42578125" style="134" customWidth="1"/>
    <col min="4867" max="4867" width="11.7109375" style="134" customWidth="1"/>
    <col min="4868" max="4868" width="3.140625" style="134" bestFit="1" customWidth="1"/>
    <col min="4869" max="4869" width="11" style="134" bestFit="1" customWidth="1"/>
    <col min="4870" max="4870" width="34.42578125" style="134" customWidth="1"/>
    <col min="4871" max="5120" width="9.140625" style="134"/>
    <col min="5121" max="5121" width="12.140625" style="134" customWidth="1"/>
    <col min="5122" max="5122" width="40.42578125" style="134" customWidth="1"/>
    <col min="5123" max="5123" width="11.7109375" style="134" customWidth="1"/>
    <col min="5124" max="5124" width="3.140625" style="134" bestFit="1" customWidth="1"/>
    <col min="5125" max="5125" width="11" style="134" bestFit="1" customWidth="1"/>
    <col min="5126" max="5126" width="34.42578125" style="134" customWidth="1"/>
    <col min="5127" max="5376" width="9.140625" style="134"/>
    <col min="5377" max="5377" width="12.140625" style="134" customWidth="1"/>
    <col min="5378" max="5378" width="40.42578125" style="134" customWidth="1"/>
    <col min="5379" max="5379" width="11.7109375" style="134" customWidth="1"/>
    <col min="5380" max="5380" width="3.140625" style="134" bestFit="1" customWidth="1"/>
    <col min="5381" max="5381" width="11" style="134" bestFit="1" customWidth="1"/>
    <col min="5382" max="5382" width="34.42578125" style="134" customWidth="1"/>
    <col min="5383" max="5632" width="9.140625" style="134"/>
    <col min="5633" max="5633" width="12.140625" style="134" customWidth="1"/>
    <col min="5634" max="5634" width="40.42578125" style="134" customWidth="1"/>
    <col min="5635" max="5635" width="11.7109375" style="134" customWidth="1"/>
    <col min="5636" max="5636" width="3.140625" style="134" bestFit="1" customWidth="1"/>
    <col min="5637" max="5637" width="11" style="134" bestFit="1" customWidth="1"/>
    <col min="5638" max="5638" width="34.42578125" style="134" customWidth="1"/>
    <col min="5639" max="5888" width="9.140625" style="134"/>
    <col min="5889" max="5889" width="12.140625" style="134" customWidth="1"/>
    <col min="5890" max="5890" width="40.42578125" style="134" customWidth="1"/>
    <col min="5891" max="5891" width="11.7109375" style="134" customWidth="1"/>
    <col min="5892" max="5892" width="3.140625" style="134" bestFit="1" customWidth="1"/>
    <col min="5893" max="5893" width="11" style="134" bestFit="1" customWidth="1"/>
    <col min="5894" max="5894" width="34.42578125" style="134" customWidth="1"/>
    <col min="5895" max="6144" width="9.140625" style="134"/>
    <col min="6145" max="6145" width="12.140625" style="134" customWidth="1"/>
    <col min="6146" max="6146" width="40.42578125" style="134" customWidth="1"/>
    <col min="6147" max="6147" width="11.7109375" style="134" customWidth="1"/>
    <col min="6148" max="6148" width="3.140625" style="134" bestFit="1" customWidth="1"/>
    <col min="6149" max="6149" width="11" style="134" bestFit="1" customWidth="1"/>
    <col min="6150" max="6150" width="34.42578125" style="134" customWidth="1"/>
    <col min="6151" max="6400" width="9.140625" style="134"/>
    <col min="6401" max="6401" width="12.140625" style="134" customWidth="1"/>
    <col min="6402" max="6402" width="40.42578125" style="134" customWidth="1"/>
    <col min="6403" max="6403" width="11.7109375" style="134" customWidth="1"/>
    <col min="6404" max="6404" width="3.140625" style="134" bestFit="1" customWidth="1"/>
    <col min="6405" max="6405" width="11" style="134" bestFit="1" customWidth="1"/>
    <col min="6406" max="6406" width="34.42578125" style="134" customWidth="1"/>
    <col min="6407" max="6656" width="9.140625" style="134"/>
    <col min="6657" max="6657" width="12.140625" style="134" customWidth="1"/>
    <col min="6658" max="6658" width="40.42578125" style="134" customWidth="1"/>
    <col min="6659" max="6659" width="11.7109375" style="134" customWidth="1"/>
    <col min="6660" max="6660" width="3.140625" style="134" bestFit="1" customWidth="1"/>
    <col min="6661" max="6661" width="11" style="134" bestFit="1" customWidth="1"/>
    <col min="6662" max="6662" width="34.42578125" style="134" customWidth="1"/>
    <col min="6663" max="6912" width="9.140625" style="134"/>
    <col min="6913" max="6913" width="12.140625" style="134" customWidth="1"/>
    <col min="6914" max="6914" width="40.42578125" style="134" customWidth="1"/>
    <col min="6915" max="6915" width="11.7109375" style="134" customWidth="1"/>
    <col min="6916" max="6916" width="3.140625" style="134" bestFit="1" customWidth="1"/>
    <col min="6917" max="6917" width="11" style="134" bestFit="1" customWidth="1"/>
    <col min="6918" max="6918" width="34.42578125" style="134" customWidth="1"/>
    <col min="6919" max="7168" width="9.140625" style="134"/>
    <col min="7169" max="7169" width="12.140625" style="134" customWidth="1"/>
    <col min="7170" max="7170" width="40.42578125" style="134" customWidth="1"/>
    <col min="7171" max="7171" width="11.7109375" style="134" customWidth="1"/>
    <col min="7172" max="7172" width="3.140625" style="134" bestFit="1" customWidth="1"/>
    <col min="7173" max="7173" width="11" style="134" bestFit="1" customWidth="1"/>
    <col min="7174" max="7174" width="34.42578125" style="134" customWidth="1"/>
    <col min="7175" max="7424" width="9.140625" style="134"/>
    <col min="7425" max="7425" width="12.140625" style="134" customWidth="1"/>
    <col min="7426" max="7426" width="40.42578125" style="134" customWidth="1"/>
    <col min="7427" max="7427" width="11.7109375" style="134" customWidth="1"/>
    <col min="7428" max="7428" width="3.140625" style="134" bestFit="1" customWidth="1"/>
    <col min="7429" max="7429" width="11" style="134" bestFit="1" customWidth="1"/>
    <col min="7430" max="7430" width="34.42578125" style="134" customWidth="1"/>
    <col min="7431" max="7680" width="9.140625" style="134"/>
    <col min="7681" max="7681" width="12.140625" style="134" customWidth="1"/>
    <col min="7682" max="7682" width="40.42578125" style="134" customWidth="1"/>
    <col min="7683" max="7683" width="11.7109375" style="134" customWidth="1"/>
    <col min="7684" max="7684" width="3.140625" style="134" bestFit="1" customWidth="1"/>
    <col min="7685" max="7685" width="11" style="134" bestFit="1" customWidth="1"/>
    <col min="7686" max="7686" width="34.42578125" style="134" customWidth="1"/>
    <col min="7687" max="7936" width="9.140625" style="134"/>
    <col min="7937" max="7937" width="12.140625" style="134" customWidth="1"/>
    <col min="7938" max="7938" width="40.42578125" style="134" customWidth="1"/>
    <col min="7939" max="7939" width="11.7109375" style="134" customWidth="1"/>
    <col min="7940" max="7940" width="3.140625" style="134" bestFit="1" customWidth="1"/>
    <col min="7941" max="7941" width="11" style="134" bestFit="1" customWidth="1"/>
    <col min="7942" max="7942" width="34.42578125" style="134" customWidth="1"/>
    <col min="7943" max="8192" width="9.140625" style="134"/>
    <col min="8193" max="8193" width="12.140625" style="134" customWidth="1"/>
    <col min="8194" max="8194" width="40.42578125" style="134" customWidth="1"/>
    <col min="8195" max="8195" width="11.7109375" style="134" customWidth="1"/>
    <col min="8196" max="8196" width="3.140625" style="134" bestFit="1" customWidth="1"/>
    <col min="8197" max="8197" width="11" style="134" bestFit="1" customWidth="1"/>
    <col min="8198" max="8198" width="34.42578125" style="134" customWidth="1"/>
    <col min="8199" max="8448" width="9.140625" style="134"/>
    <col min="8449" max="8449" width="12.140625" style="134" customWidth="1"/>
    <col min="8450" max="8450" width="40.42578125" style="134" customWidth="1"/>
    <col min="8451" max="8451" width="11.7109375" style="134" customWidth="1"/>
    <col min="8452" max="8452" width="3.140625" style="134" bestFit="1" customWidth="1"/>
    <col min="8453" max="8453" width="11" style="134" bestFit="1" customWidth="1"/>
    <col min="8454" max="8454" width="34.42578125" style="134" customWidth="1"/>
    <col min="8455" max="8704" width="9.140625" style="134"/>
    <col min="8705" max="8705" width="12.140625" style="134" customWidth="1"/>
    <col min="8706" max="8706" width="40.42578125" style="134" customWidth="1"/>
    <col min="8707" max="8707" width="11.7109375" style="134" customWidth="1"/>
    <col min="8708" max="8708" width="3.140625" style="134" bestFit="1" customWidth="1"/>
    <col min="8709" max="8709" width="11" style="134" bestFit="1" customWidth="1"/>
    <col min="8710" max="8710" width="34.42578125" style="134" customWidth="1"/>
    <col min="8711" max="8960" width="9.140625" style="134"/>
    <col min="8961" max="8961" width="12.140625" style="134" customWidth="1"/>
    <col min="8962" max="8962" width="40.42578125" style="134" customWidth="1"/>
    <col min="8963" max="8963" width="11.7109375" style="134" customWidth="1"/>
    <col min="8964" max="8964" width="3.140625" style="134" bestFit="1" customWidth="1"/>
    <col min="8965" max="8965" width="11" style="134" bestFit="1" customWidth="1"/>
    <col min="8966" max="8966" width="34.42578125" style="134" customWidth="1"/>
    <col min="8967" max="9216" width="9.140625" style="134"/>
    <col min="9217" max="9217" width="12.140625" style="134" customWidth="1"/>
    <col min="9218" max="9218" width="40.42578125" style="134" customWidth="1"/>
    <col min="9219" max="9219" width="11.7109375" style="134" customWidth="1"/>
    <col min="9220" max="9220" width="3.140625" style="134" bestFit="1" customWidth="1"/>
    <col min="9221" max="9221" width="11" style="134" bestFit="1" customWidth="1"/>
    <col min="9222" max="9222" width="34.42578125" style="134" customWidth="1"/>
    <col min="9223" max="9472" width="9.140625" style="134"/>
    <col min="9473" max="9473" width="12.140625" style="134" customWidth="1"/>
    <col min="9474" max="9474" width="40.42578125" style="134" customWidth="1"/>
    <col min="9475" max="9475" width="11.7109375" style="134" customWidth="1"/>
    <col min="9476" max="9476" width="3.140625" style="134" bestFit="1" customWidth="1"/>
    <col min="9477" max="9477" width="11" style="134" bestFit="1" customWidth="1"/>
    <col min="9478" max="9478" width="34.42578125" style="134" customWidth="1"/>
    <col min="9479" max="9728" width="9.140625" style="134"/>
    <col min="9729" max="9729" width="12.140625" style="134" customWidth="1"/>
    <col min="9730" max="9730" width="40.42578125" style="134" customWidth="1"/>
    <col min="9731" max="9731" width="11.7109375" style="134" customWidth="1"/>
    <col min="9732" max="9732" width="3.140625" style="134" bestFit="1" customWidth="1"/>
    <col min="9733" max="9733" width="11" style="134" bestFit="1" customWidth="1"/>
    <col min="9734" max="9734" width="34.42578125" style="134" customWidth="1"/>
    <col min="9735" max="9984" width="9.140625" style="134"/>
    <col min="9985" max="9985" width="12.140625" style="134" customWidth="1"/>
    <col min="9986" max="9986" width="40.42578125" style="134" customWidth="1"/>
    <col min="9987" max="9987" width="11.7109375" style="134" customWidth="1"/>
    <col min="9988" max="9988" width="3.140625" style="134" bestFit="1" customWidth="1"/>
    <col min="9989" max="9989" width="11" style="134" bestFit="1" customWidth="1"/>
    <col min="9990" max="9990" width="34.42578125" style="134" customWidth="1"/>
    <col min="9991" max="10240" width="9.140625" style="134"/>
    <col min="10241" max="10241" width="12.140625" style="134" customWidth="1"/>
    <col min="10242" max="10242" width="40.42578125" style="134" customWidth="1"/>
    <col min="10243" max="10243" width="11.7109375" style="134" customWidth="1"/>
    <col min="10244" max="10244" width="3.140625" style="134" bestFit="1" customWidth="1"/>
    <col min="10245" max="10245" width="11" style="134" bestFit="1" customWidth="1"/>
    <col min="10246" max="10246" width="34.42578125" style="134" customWidth="1"/>
    <col min="10247" max="10496" width="9.140625" style="134"/>
    <col min="10497" max="10497" width="12.140625" style="134" customWidth="1"/>
    <col min="10498" max="10498" width="40.42578125" style="134" customWidth="1"/>
    <col min="10499" max="10499" width="11.7109375" style="134" customWidth="1"/>
    <col min="10500" max="10500" width="3.140625" style="134" bestFit="1" customWidth="1"/>
    <col min="10501" max="10501" width="11" style="134" bestFit="1" customWidth="1"/>
    <col min="10502" max="10502" width="34.42578125" style="134" customWidth="1"/>
    <col min="10503" max="10752" width="9.140625" style="134"/>
    <col min="10753" max="10753" width="12.140625" style="134" customWidth="1"/>
    <col min="10754" max="10754" width="40.42578125" style="134" customWidth="1"/>
    <col min="10755" max="10755" width="11.7109375" style="134" customWidth="1"/>
    <col min="10756" max="10756" width="3.140625" style="134" bestFit="1" customWidth="1"/>
    <col min="10757" max="10757" width="11" style="134" bestFit="1" customWidth="1"/>
    <col min="10758" max="10758" width="34.42578125" style="134" customWidth="1"/>
    <col min="10759" max="11008" width="9.140625" style="134"/>
    <col min="11009" max="11009" width="12.140625" style="134" customWidth="1"/>
    <col min="11010" max="11010" width="40.42578125" style="134" customWidth="1"/>
    <col min="11011" max="11011" width="11.7109375" style="134" customWidth="1"/>
    <col min="11012" max="11012" width="3.140625" style="134" bestFit="1" customWidth="1"/>
    <col min="11013" max="11013" width="11" style="134" bestFit="1" customWidth="1"/>
    <col min="11014" max="11014" width="34.42578125" style="134" customWidth="1"/>
    <col min="11015" max="11264" width="9.140625" style="134"/>
    <col min="11265" max="11265" width="12.140625" style="134" customWidth="1"/>
    <col min="11266" max="11266" width="40.42578125" style="134" customWidth="1"/>
    <col min="11267" max="11267" width="11.7109375" style="134" customWidth="1"/>
    <col min="11268" max="11268" width="3.140625" style="134" bestFit="1" customWidth="1"/>
    <col min="11269" max="11269" width="11" style="134" bestFit="1" customWidth="1"/>
    <col min="11270" max="11270" width="34.42578125" style="134" customWidth="1"/>
    <col min="11271" max="11520" width="9.140625" style="134"/>
    <col min="11521" max="11521" width="12.140625" style="134" customWidth="1"/>
    <col min="11522" max="11522" width="40.42578125" style="134" customWidth="1"/>
    <col min="11523" max="11523" width="11.7109375" style="134" customWidth="1"/>
    <col min="11524" max="11524" width="3.140625" style="134" bestFit="1" customWidth="1"/>
    <col min="11525" max="11525" width="11" style="134" bestFit="1" customWidth="1"/>
    <col min="11526" max="11526" width="34.42578125" style="134" customWidth="1"/>
    <col min="11527" max="11776" width="9.140625" style="134"/>
    <col min="11777" max="11777" width="12.140625" style="134" customWidth="1"/>
    <col min="11778" max="11778" width="40.42578125" style="134" customWidth="1"/>
    <col min="11779" max="11779" width="11.7109375" style="134" customWidth="1"/>
    <col min="11780" max="11780" width="3.140625" style="134" bestFit="1" customWidth="1"/>
    <col min="11781" max="11781" width="11" style="134" bestFit="1" customWidth="1"/>
    <col min="11782" max="11782" width="34.42578125" style="134" customWidth="1"/>
    <col min="11783" max="12032" width="9.140625" style="134"/>
    <col min="12033" max="12033" width="12.140625" style="134" customWidth="1"/>
    <col min="12034" max="12034" width="40.42578125" style="134" customWidth="1"/>
    <col min="12035" max="12035" width="11.7109375" style="134" customWidth="1"/>
    <col min="12036" max="12036" width="3.140625" style="134" bestFit="1" customWidth="1"/>
    <col min="12037" max="12037" width="11" style="134" bestFit="1" customWidth="1"/>
    <col min="12038" max="12038" width="34.42578125" style="134" customWidth="1"/>
    <col min="12039" max="12288" width="9.140625" style="134"/>
    <col min="12289" max="12289" width="12.140625" style="134" customWidth="1"/>
    <col min="12290" max="12290" width="40.42578125" style="134" customWidth="1"/>
    <col min="12291" max="12291" width="11.7109375" style="134" customWidth="1"/>
    <col min="12292" max="12292" width="3.140625" style="134" bestFit="1" customWidth="1"/>
    <col min="12293" max="12293" width="11" style="134" bestFit="1" customWidth="1"/>
    <col min="12294" max="12294" width="34.42578125" style="134" customWidth="1"/>
    <col min="12295" max="12544" width="9.140625" style="134"/>
    <col min="12545" max="12545" width="12.140625" style="134" customWidth="1"/>
    <col min="12546" max="12546" width="40.42578125" style="134" customWidth="1"/>
    <col min="12547" max="12547" width="11.7109375" style="134" customWidth="1"/>
    <col min="12548" max="12548" width="3.140625" style="134" bestFit="1" customWidth="1"/>
    <col min="12549" max="12549" width="11" style="134" bestFit="1" customWidth="1"/>
    <col min="12550" max="12550" width="34.42578125" style="134" customWidth="1"/>
    <col min="12551" max="12800" width="9.140625" style="134"/>
    <col min="12801" max="12801" width="12.140625" style="134" customWidth="1"/>
    <col min="12802" max="12802" width="40.42578125" style="134" customWidth="1"/>
    <col min="12803" max="12803" width="11.7109375" style="134" customWidth="1"/>
    <col min="12804" max="12804" width="3.140625" style="134" bestFit="1" customWidth="1"/>
    <col min="12805" max="12805" width="11" style="134" bestFit="1" customWidth="1"/>
    <col min="12806" max="12806" width="34.42578125" style="134" customWidth="1"/>
    <col min="12807" max="13056" width="9.140625" style="134"/>
    <col min="13057" max="13057" width="12.140625" style="134" customWidth="1"/>
    <col min="13058" max="13058" width="40.42578125" style="134" customWidth="1"/>
    <col min="13059" max="13059" width="11.7109375" style="134" customWidth="1"/>
    <col min="13060" max="13060" width="3.140625" style="134" bestFit="1" customWidth="1"/>
    <col min="13061" max="13061" width="11" style="134" bestFit="1" customWidth="1"/>
    <col min="13062" max="13062" width="34.42578125" style="134" customWidth="1"/>
    <col min="13063" max="13312" width="9.140625" style="134"/>
    <col min="13313" max="13313" width="12.140625" style="134" customWidth="1"/>
    <col min="13314" max="13314" width="40.42578125" style="134" customWidth="1"/>
    <col min="13315" max="13315" width="11.7109375" style="134" customWidth="1"/>
    <col min="13316" max="13316" width="3.140625" style="134" bestFit="1" customWidth="1"/>
    <col min="13317" max="13317" width="11" style="134" bestFit="1" customWidth="1"/>
    <col min="13318" max="13318" width="34.42578125" style="134" customWidth="1"/>
    <col min="13319" max="13568" width="9.140625" style="134"/>
    <col min="13569" max="13569" width="12.140625" style="134" customWidth="1"/>
    <col min="13570" max="13570" width="40.42578125" style="134" customWidth="1"/>
    <col min="13571" max="13571" width="11.7109375" style="134" customWidth="1"/>
    <col min="13572" max="13572" width="3.140625" style="134" bestFit="1" customWidth="1"/>
    <col min="13573" max="13573" width="11" style="134" bestFit="1" customWidth="1"/>
    <col min="13574" max="13574" width="34.42578125" style="134" customWidth="1"/>
    <col min="13575" max="13824" width="9.140625" style="134"/>
    <col min="13825" max="13825" width="12.140625" style="134" customWidth="1"/>
    <col min="13826" max="13826" width="40.42578125" style="134" customWidth="1"/>
    <col min="13827" max="13827" width="11.7109375" style="134" customWidth="1"/>
    <col min="13828" max="13828" width="3.140625" style="134" bestFit="1" customWidth="1"/>
    <col min="13829" max="13829" width="11" style="134" bestFit="1" customWidth="1"/>
    <col min="13830" max="13830" width="34.42578125" style="134" customWidth="1"/>
    <col min="13831" max="14080" width="9.140625" style="134"/>
    <col min="14081" max="14081" width="12.140625" style="134" customWidth="1"/>
    <col min="14082" max="14082" width="40.42578125" style="134" customWidth="1"/>
    <col min="14083" max="14083" width="11.7109375" style="134" customWidth="1"/>
    <col min="14084" max="14084" width="3.140625" style="134" bestFit="1" customWidth="1"/>
    <col min="14085" max="14085" width="11" style="134" bestFit="1" customWidth="1"/>
    <col min="14086" max="14086" width="34.42578125" style="134" customWidth="1"/>
    <col min="14087" max="14336" width="9.140625" style="134"/>
    <col min="14337" max="14337" width="12.140625" style="134" customWidth="1"/>
    <col min="14338" max="14338" width="40.42578125" style="134" customWidth="1"/>
    <col min="14339" max="14339" width="11.7109375" style="134" customWidth="1"/>
    <col min="14340" max="14340" width="3.140625" style="134" bestFit="1" customWidth="1"/>
    <col min="14341" max="14341" width="11" style="134" bestFit="1" customWidth="1"/>
    <col min="14342" max="14342" width="34.42578125" style="134" customWidth="1"/>
    <col min="14343" max="14592" width="9.140625" style="134"/>
    <col min="14593" max="14593" width="12.140625" style="134" customWidth="1"/>
    <col min="14594" max="14594" width="40.42578125" style="134" customWidth="1"/>
    <col min="14595" max="14595" width="11.7109375" style="134" customWidth="1"/>
    <col min="14596" max="14596" width="3.140625" style="134" bestFit="1" customWidth="1"/>
    <col min="14597" max="14597" width="11" style="134" bestFit="1" customWidth="1"/>
    <col min="14598" max="14598" width="34.42578125" style="134" customWidth="1"/>
    <col min="14599" max="14848" width="9.140625" style="134"/>
    <col min="14849" max="14849" width="12.140625" style="134" customWidth="1"/>
    <col min="14850" max="14850" width="40.42578125" style="134" customWidth="1"/>
    <col min="14851" max="14851" width="11.7109375" style="134" customWidth="1"/>
    <col min="14852" max="14852" width="3.140625" style="134" bestFit="1" customWidth="1"/>
    <col min="14853" max="14853" width="11" style="134" bestFit="1" customWidth="1"/>
    <col min="14854" max="14854" width="34.42578125" style="134" customWidth="1"/>
    <col min="14855" max="15104" width="9.140625" style="134"/>
    <col min="15105" max="15105" width="12.140625" style="134" customWidth="1"/>
    <col min="15106" max="15106" width="40.42578125" style="134" customWidth="1"/>
    <col min="15107" max="15107" width="11.7109375" style="134" customWidth="1"/>
    <col min="15108" max="15108" width="3.140625" style="134" bestFit="1" customWidth="1"/>
    <col min="15109" max="15109" width="11" style="134" bestFit="1" customWidth="1"/>
    <col min="15110" max="15110" width="34.42578125" style="134" customWidth="1"/>
    <col min="15111" max="15360" width="9.140625" style="134"/>
    <col min="15361" max="15361" width="12.140625" style="134" customWidth="1"/>
    <col min="15362" max="15362" width="40.42578125" style="134" customWidth="1"/>
    <col min="15363" max="15363" width="11.7109375" style="134" customWidth="1"/>
    <col min="15364" max="15364" width="3.140625" style="134" bestFit="1" customWidth="1"/>
    <col min="15365" max="15365" width="11" style="134" bestFit="1" customWidth="1"/>
    <col min="15366" max="15366" width="34.42578125" style="134" customWidth="1"/>
    <col min="15367" max="15616" width="9.140625" style="134"/>
    <col min="15617" max="15617" width="12.140625" style="134" customWidth="1"/>
    <col min="15618" max="15618" width="40.42578125" style="134" customWidth="1"/>
    <col min="15619" max="15619" width="11.7109375" style="134" customWidth="1"/>
    <col min="15620" max="15620" width="3.140625" style="134" bestFit="1" customWidth="1"/>
    <col min="15621" max="15621" width="11" style="134" bestFit="1" customWidth="1"/>
    <col min="15622" max="15622" width="34.42578125" style="134" customWidth="1"/>
    <col min="15623" max="15872" width="9.140625" style="134"/>
    <col min="15873" max="15873" width="12.140625" style="134" customWidth="1"/>
    <col min="15874" max="15874" width="40.42578125" style="134" customWidth="1"/>
    <col min="15875" max="15875" width="11.7109375" style="134" customWidth="1"/>
    <col min="15876" max="15876" width="3.140625" style="134" bestFit="1" customWidth="1"/>
    <col min="15877" max="15877" width="11" style="134" bestFit="1" customWidth="1"/>
    <col min="15878" max="15878" width="34.42578125" style="134" customWidth="1"/>
    <col min="15879" max="16128" width="9.140625" style="134"/>
    <col min="16129" max="16129" width="12.140625" style="134" customWidth="1"/>
    <col min="16130" max="16130" width="40.42578125" style="134" customWidth="1"/>
    <col min="16131" max="16131" width="11.7109375" style="134" customWidth="1"/>
    <col min="16132" max="16132" width="3.140625" style="134" bestFit="1" customWidth="1"/>
    <col min="16133" max="16133" width="11" style="134" bestFit="1" customWidth="1"/>
    <col min="16134" max="16134" width="34.42578125" style="134" customWidth="1"/>
    <col min="16135" max="16384" width="9.140625" style="134"/>
  </cols>
  <sheetData>
    <row r="1" spans="1:8" s="123" customFormat="1" ht="33" customHeight="1" x14ac:dyDescent="0.25">
      <c r="A1" s="446" t="s">
        <v>181</v>
      </c>
      <c r="B1" s="446"/>
      <c r="C1" s="446"/>
      <c r="D1" s="446"/>
      <c r="E1" s="122"/>
      <c r="F1" s="122"/>
      <c r="H1" s="124"/>
    </row>
    <row r="2" spans="1:8" s="126" customFormat="1" x14ac:dyDescent="0.2">
      <c r="A2" s="125"/>
      <c r="B2" s="125"/>
      <c r="C2" s="125"/>
      <c r="D2" s="125"/>
      <c r="E2" s="125"/>
      <c r="F2" s="125"/>
      <c r="H2" s="127"/>
    </row>
    <row r="3" spans="1:8" s="129" customFormat="1" x14ac:dyDescent="0.2">
      <c r="A3" s="128" t="s">
        <v>151</v>
      </c>
      <c r="B3" s="447" t="s">
        <v>152</v>
      </c>
      <c r="C3" s="447"/>
      <c r="D3" s="447"/>
      <c r="E3" s="125"/>
    </row>
    <row r="4" spans="1:8" s="129" customFormat="1" ht="27" customHeight="1" x14ac:dyDescent="0.2">
      <c r="A4" s="128" t="s">
        <v>11</v>
      </c>
      <c r="B4" s="447" t="str">
        <f>PLANILHA!B4</f>
        <v>INSTALAÇÃO DE 128 UNIDADES DE BIODIGESTORES EM ALTO POMBAL, ALTO OURO E SUMIDOURO</v>
      </c>
      <c r="C4" s="447"/>
      <c r="D4" s="447"/>
      <c r="E4" s="125"/>
    </row>
    <row r="5" spans="1:8" s="129" customFormat="1" x14ac:dyDescent="0.2">
      <c r="A5" s="128" t="s">
        <v>153</v>
      </c>
      <c r="B5" s="130"/>
      <c r="C5" s="131"/>
      <c r="D5" s="131"/>
      <c r="E5" s="125"/>
    </row>
    <row r="6" spans="1:8" s="129" customFormat="1" x14ac:dyDescent="0.2">
      <c r="A6" s="132"/>
      <c r="B6" s="133"/>
      <c r="C6" s="125"/>
      <c r="E6" s="125"/>
    </row>
    <row r="7" spans="1:8" x14ac:dyDescent="0.2">
      <c r="A7" s="440" t="s">
        <v>154</v>
      </c>
      <c r="B7" s="440"/>
      <c r="C7" s="440"/>
      <c r="D7" s="440"/>
    </row>
    <row r="8" spans="1:8" s="135" customFormat="1" ht="8.1" customHeight="1" x14ac:dyDescent="0.2">
      <c r="B8" s="136"/>
      <c r="C8" s="137"/>
      <c r="D8" s="138"/>
    </row>
    <row r="9" spans="1:8" x14ac:dyDescent="0.2">
      <c r="B9" s="139" t="s">
        <v>155</v>
      </c>
      <c r="C9" s="137"/>
      <c r="D9" s="138"/>
    </row>
    <row r="10" spans="1:8" ht="8.1" customHeight="1" x14ac:dyDescent="0.2">
      <c r="C10" s="137"/>
      <c r="D10" s="138"/>
    </row>
    <row r="11" spans="1:8" x14ac:dyDescent="0.2">
      <c r="A11" s="440" t="s">
        <v>156</v>
      </c>
      <c r="B11" s="440"/>
      <c r="C11" s="440"/>
      <c r="D11" s="440"/>
    </row>
    <row r="12" spans="1:8" s="135" customFormat="1" ht="6" x14ac:dyDescent="0.15">
      <c r="C12" s="140"/>
      <c r="D12" s="136"/>
    </row>
    <row r="13" spans="1:8" x14ac:dyDescent="0.2">
      <c r="B13" s="139" t="s">
        <v>182</v>
      </c>
      <c r="C13" s="140"/>
      <c r="D13" s="136"/>
    </row>
    <row r="14" spans="1:8" ht="8.1" customHeight="1" x14ac:dyDescent="0.2">
      <c r="B14" s="141"/>
      <c r="D14" s="141"/>
      <c r="E14" s="141"/>
      <c r="F14" s="141"/>
    </row>
    <row r="15" spans="1:8" x14ac:dyDescent="0.2">
      <c r="A15" s="440" t="s">
        <v>157</v>
      </c>
      <c r="B15" s="440"/>
      <c r="C15" s="440"/>
      <c r="D15" s="440"/>
    </row>
    <row r="16" spans="1:8" s="135" customFormat="1" ht="6" x14ac:dyDescent="0.15">
      <c r="C16" s="140"/>
      <c r="D16" s="140"/>
    </row>
    <row r="17" spans="1:6" x14ac:dyDescent="0.2">
      <c r="A17" s="142"/>
      <c r="B17" s="143" t="s">
        <v>158</v>
      </c>
      <c r="C17" s="144">
        <v>3.45</v>
      </c>
      <c r="D17" s="145" t="s">
        <v>35</v>
      </c>
      <c r="F17" s="146"/>
    </row>
    <row r="18" spans="1:6" x14ac:dyDescent="0.2">
      <c r="A18" s="142"/>
      <c r="B18" s="143" t="s">
        <v>159</v>
      </c>
      <c r="C18" s="144">
        <v>0.85</v>
      </c>
      <c r="D18" s="145" t="s">
        <v>35</v>
      </c>
      <c r="F18" s="146"/>
    </row>
    <row r="19" spans="1:6" x14ac:dyDescent="0.2">
      <c r="A19" s="142"/>
      <c r="B19" s="143" t="s">
        <v>160</v>
      </c>
      <c r="C19" s="144">
        <v>0.48</v>
      </c>
      <c r="D19" s="145" t="s">
        <v>35</v>
      </c>
      <c r="F19" s="146"/>
    </row>
    <row r="20" spans="1:6" x14ac:dyDescent="0.2">
      <c r="A20" s="142"/>
      <c r="B20" s="143" t="s">
        <v>161</v>
      </c>
      <c r="C20" s="144">
        <v>0.19</v>
      </c>
      <c r="D20" s="145" t="s">
        <v>35</v>
      </c>
      <c r="F20" s="146"/>
    </row>
    <row r="21" spans="1:6" ht="8.1" customHeight="1" x14ac:dyDescent="0.2">
      <c r="B21" s="147"/>
      <c r="C21" s="148"/>
      <c r="D21" s="149"/>
      <c r="F21" s="146"/>
    </row>
    <row r="22" spans="1:6" x14ac:dyDescent="0.2">
      <c r="A22" s="142"/>
      <c r="B22" s="143" t="s">
        <v>162</v>
      </c>
      <c r="C22" s="144">
        <v>5.1100000000000003</v>
      </c>
      <c r="D22" s="145" t="s">
        <v>35</v>
      </c>
      <c r="F22" s="146"/>
    </row>
    <row r="23" spans="1:6" ht="8.1" customHeight="1" x14ac:dyDescent="0.2">
      <c r="D23" s="141"/>
    </row>
    <row r="24" spans="1:6" ht="12.75" customHeight="1" x14ac:dyDescent="0.2">
      <c r="A24" s="440" t="s">
        <v>163</v>
      </c>
      <c r="B24" s="440"/>
      <c r="C24" s="440"/>
      <c r="D24" s="440"/>
    </row>
    <row r="25" spans="1:6" ht="8.1" customHeight="1" x14ac:dyDescent="0.2">
      <c r="A25" s="138"/>
      <c r="B25" s="138"/>
      <c r="C25" s="138"/>
      <c r="D25" s="138"/>
    </row>
    <row r="26" spans="1:6" ht="12.75" customHeight="1" x14ac:dyDescent="0.2">
      <c r="A26" s="138"/>
      <c r="B26" s="150" t="s">
        <v>164</v>
      </c>
      <c r="C26" s="151">
        <f>C29+C31+C32+C33</f>
        <v>8.15</v>
      </c>
      <c r="D26" s="152" t="s">
        <v>35</v>
      </c>
    </row>
    <row r="27" spans="1:6" ht="12.75" customHeight="1" x14ac:dyDescent="0.2">
      <c r="A27" s="138"/>
      <c r="B27" s="138"/>
      <c r="C27" s="138"/>
      <c r="D27" s="138"/>
    </row>
    <row r="28" spans="1:6" ht="13.5" customHeight="1" x14ac:dyDescent="0.2">
      <c r="A28" s="138"/>
      <c r="B28" s="153" t="s">
        <v>165</v>
      </c>
      <c r="C28" s="144">
        <v>100</v>
      </c>
      <c r="D28" s="152" t="s">
        <v>35</v>
      </c>
    </row>
    <row r="29" spans="1:6" ht="12.75" customHeight="1" x14ac:dyDescent="0.2">
      <c r="A29" s="138"/>
      <c r="B29" s="153" t="s">
        <v>166</v>
      </c>
      <c r="C29" s="144"/>
      <c r="D29" s="152" t="s">
        <v>35</v>
      </c>
    </row>
    <row r="30" spans="1:6" s="135" customFormat="1" ht="8.1" customHeight="1" x14ac:dyDescent="0.15">
      <c r="C30" s="140"/>
      <c r="D30" s="140"/>
    </row>
    <row r="31" spans="1:6" x14ac:dyDescent="0.2">
      <c r="B31" s="153" t="s">
        <v>167</v>
      </c>
      <c r="C31" s="154">
        <v>3</v>
      </c>
      <c r="D31" s="155" t="s">
        <v>35</v>
      </c>
      <c r="F31" s="146"/>
    </row>
    <row r="32" spans="1:6" ht="12.75" customHeight="1" x14ac:dyDescent="0.2">
      <c r="B32" s="153" t="s">
        <v>168</v>
      </c>
      <c r="C32" s="154">
        <v>0.65</v>
      </c>
      <c r="D32" s="155" t="s">
        <v>35</v>
      </c>
    </row>
    <row r="33" spans="1:6" ht="12.75" customHeight="1" x14ac:dyDescent="0.2">
      <c r="B33" s="153" t="s">
        <v>169</v>
      </c>
      <c r="C33" s="154">
        <f>IF(B9="Com Desoneração",4.5,0)</f>
        <v>4.5</v>
      </c>
      <c r="D33" s="145" t="s">
        <v>35</v>
      </c>
    </row>
    <row r="34" spans="1:6" ht="8.1" customHeight="1" x14ac:dyDescent="0.2">
      <c r="D34" s="141"/>
    </row>
    <row r="35" spans="1:6" x14ac:dyDescent="0.2">
      <c r="A35" s="440" t="s">
        <v>170</v>
      </c>
      <c r="B35" s="440"/>
      <c r="C35" s="440"/>
      <c r="D35" s="440"/>
    </row>
    <row r="36" spans="1:6" s="135" customFormat="1" ht="6" x14ac:dyDescent="0.15">
      <c r="C36" s="140"/>
      <c r="D36" s="136"/>
    </row>
    <row r="37" spans="1:6" ht="12.75" customHeight="1" x14ac:dyDescent="0.2">
      <c r="B37" s="141" t="s">
        <v>171</v>
      </c>
      <c r="C37" s="441">
        <f>ROUND((((1+($C$17/100)+($C$19/100)+($C$18/100))*(1+($C$20/100))*(1+($C$22/100)))/(1-$C$26/100)-1),4)</f>
        <v>0.20130000000000001</v>
      </c>
      <c r="D37" s="442"/>
      <c r="E37" s="156" t="str">
        <f>[2]Auxiliar!A17</f>
        <v>Atende</v>
      </c>
      <c r="F37" s="157"/>
    </row>
    <row r="38" spans="1:6" ht="12.75" customHeight="1" x14ac:dyDescent="0.2">
      <c r="B38" s="141" t="s">
        <v>172</v>
      </c>
      <c r="C38" s="443"/>
      <c r="D38" s="444"/>
      <c r="F38" s="158"/>
    </row>
    <row r="39" spans="1:6" x14ac:dyDescent="0.2">
      <c r="C39" s="159"/>
    </row>
    <row r="40" spans="1:6" x14ac:dyDescent="0.2">
      <c r="A40" s="445" t="s">
        <v>173</v>
      </c>
      <c r="B40" s="445"/>
      <c r="C40" s="445"/>
      <c r="D40" s="445"/>
    </row>
    <row r="41" spans="1:6" x14ac:dyDescent="0.2">
      <c r="A41" s="445" t="str">
        <f>CONCATENATE("do ISS para ", B13," é de ",C28," %",", com a respectiva alíquota de ",C29,"  %")</f>
        <v>do ISS para Fornecimento de Materiais e Equipamentos é de 100 %, com a respectiva alíquota de   %</v>
      </c>
      <c r="B41" s="445"/>
      <c r="C41" s="445"/>
    </row>
    <row r="42" spans="1:6" x14ac:dyDescent="0.2">
      <c r="A42" s="160"/>
    </row>
    <row r="43" spans="1:6" x14ac:dyDescent="0.2">
      <c r="A43" s="439" t="s">
        <v>174</v>
      </c>
      <c r="B43" s="439"/>
      <c r="C43" s="439"/>
      <c r="D43" s="439"/>
    </row>
    <row r="44" spans="1:6" x14ac:dyDescent="0.2">
      <c r="A44" s="439" t="str">
        <f>CONCATENATE("elaboração do orçamento foi ",B9,", e que esta é a alternativa mais adequada para ")</f>
        <v xml:space="preserve">elaboração do orçamento foi Com Desoneração, e que esta é a alternativa mais adequada para </v>
      </c>
      <c r="B44" s="439"/>
      <c r="C44" s="439"/>
      <c r="D44" s="439"/>
    </row>
    <row r="45" spans="1:6" x14ac:dyDescent="0.2">
      <c r="A45" s="439" t="s">
        <v>175</v>
      </c>
      <c r="B45" s="439"/>
      <c r="C45" s="439"/>
      <c r="D45" s="439"/>
    </row>
    <row r="49" spans="1:3" x14ac:dyDescent="0.2">
      <c r="A49" s="142" t="s">
        <v>176</v>
      </c>
      <c r="B49" s="161" t="str">
        <f>PLANILHA!C28</f>
        <v>IGOR GAVA SARTÓRIO SCARTON</v>
      </c>
    </row>
    <row r="50" spans="1:3" x14ac:dyDescent="0.2">
      <c r="A50" s="142" t="s">
        <v>177</v>
      </c>
      <c r="B50" s="162" t="str">
        <f>PLANILHA!C29</f>
        <v>CREA ES-059785/D</v>
      </c>
    </row>
    <row r="53" spans="1:3" x14ac:dyDescent="0.2">
      <c r="C53" s="134"/>
    </row>
    <row r="55" spans="1:3" x14ac:dyDescent="0.2">
      <c r="A55" s="142" t="s">
        <v>178</v>
      </c>
      <c r="B55" s="161" t="s">
        <v>20</v>
      </c>
    </row>
    <row r="56" spans="1:3" x14ac:dyDescent="0.2">
      <c r="A56" s="142" t="s">
        <v>179</v>
      </c>
      <c r="B56" s="162" t="s">
        <v>39</v>
      </c>
    </row>
  </sheetData>
  <sheetProtection selectLockedCells="1" autoFilter="0"/>
  <protectedRanges>
    <protectedRange sqref="C17:C20" name="Intervalo1"/>
    <protectedRange sqref="C21:C22 C31:C33" name="Intervalo2"/>
  </protectedRanges>
  <mergeCells count="14">
    <mergeCell ref="A15:D15"/>
    <mergeCell ref="A1:D1"/>
    <mergeCell ref="B3:D3"/>
    <mergeCell ref="B4:D4"/>
    <mergeCell ref="A7:D7"/>
    <mergeCell ref="A11:D11"/>
    <mergeCell ref="A44:D44"/>
    <mergeCell ref="A45:D45"/>
    <mergeCell ref="A24:D24"/>
    <mergeCell ref="A35:D35"/>
    <mergeCell ref="C37:D38"/>
    <mergeCell ref="A40:D40"/>
    <mergeCell ref="A41:C41"/>
    <mergeCell ref="A43:D43"/>
  </mergeCells>
  <conditionalFormatting sqref="E37:F37">
    <cfRule type="cellIs" dxfId="0" priority="1" stopIfTrue="1" operator="equal">
      <formula>"Atende"</formula>
    </cfRule>
  </conditionalFormatting>
  <dataValidations count="4">
    <dataValidation type="decimal" allowBlank="1" showInputMessage="1" showErrorMessage="1" errorTitle="Atenção" error="O valor deve estar entre 0 e 100" sqref="C28 IY28 SU28 ACQ28 AMM28 AWI28 BGE28 BQA28 BZW28 CJS28 CTO28 DDK28 DNG28 DXC28 EGY28 EQU28 FAQ28 FKM28 FUI28 GEE28 GOA28 GXW28 HHS28 HRO28 IBK28 ILG28 IVC28 JEY28 JOU28 JYQ28 KIM28 KSI28 LCE28 LMA28 LVW28 MFS28 MPO28 MZK28 NJG28 NTC28 OCY28 OMU28 OWQ28 PGM28 PQI28 QAE28 QKA28 QTW28 RDS28 RNO28 RXK28 SHG28 SRC28 TAY28 TKU28 TUQ28 UEM28 UOI28 UYE28 VIA28 VRW28 WBS28 WLO28 WVK28 C65564 IY65564 SU65564 ACQ65564 AMM65564 AWI65564 BGE65564 BQA65564 BZW65564 CJS65564 CTO65564 DDK65564 DNG65564 DXC65564 EGY65564 EQU65564 FAQ65564 FKM65564 FUI65564 GEE65564 GOA65564 GXW65564 HHS65564 HRO65564 IBK65564 ILG65564 IVC65564 JEY65564 JOU65564 JYQ65564 KIM65564 KSI65564 LCE65564 LMA65564 LVW65564 MFS65564 MPO65564 MZK65564 NJG65564 NTC65564 OCY65564 OMU65564 OWQ65564 PGM65564 PQI65564 QAE65564 QKA65564 QTW65564 RDS65564 RNO65564 RXK65564 SHG65564 SRC65564 TAY65564 TKU65564 TUQ65564 UEM65564 UOI65564 UYE65564 VIA65564 VRW65564 WBS65564 WLO65564 WVK65564 C131100 IY131100 SU131100 ACQ131100 AMM131100 AWI131100 BGE131100 BQA131100 BZW131100 CJS131100 CTO131100 DDK131100 DNG131100 DXC131100 EGY131100 EQU131100 FAQ131100 FKM131100 FUI131100 GEE131100 GOA131100 GXW131100 HHS131100 HRO131100 IBK131100 ILG131100 IVC131100 JEY131100 JOU131100 JYQ131100 KIM131100 KSI131100 LCE131100 LMA131100 LVW131100 MFS131100 MPO131100 MZK131100 NJG131100 NTC131100 OCY131100 OMU131100 OWQ131100 PGM131100 PQI131100 QAE131100 QKA131100 QTW131100 RDS131100 RNO131100 RXK131100 SHG131100 SRC131100 TAY131100 TKU131100 TUQ131100 UEM131100 UOI131100 UYE131100 VIA131100 VRW131100 WBS131100 WLO131100 WVK131100 C196636 IY196636 SU196636 ACQ196636 AMM196636 AWI196636 BGE196636 BQA196636 BZW196636 CJS196636 CTO196636 DDK196636 DNG196636 DXC196636 EGY196636 EQU196636 FAQ196636 FKM196636 FUI196636 GEE196636 GOA196636 GXW196636 HHS196636 HRO196636 IBK196636 ILG196636 IVC196636 JEY196636 JOU196636 JYQ196636 KIM196636 KSI196636 LCE196636 LMA196636 LVW196636 MFS196636 MPO196636 MZK196636 NJG196636 NTC196636 OCY196636 OMU196636 OWQ196636 PGM196636 PQI196636 QAE196636 QKA196636 QTW196636 RDS196636 RNO196636 RXK196636 SHG196636 SRC196636 TAY196636 TKU196636 TUQ196636 UEM196636 UOI196636 UYE196636 VIA196636 VRW196636 WBS196636 WLO196636 WVK196636 C262172 IY262172 SU262172 ACQ262172 AMM262172 AWI262172 BGE262172 BQA262172 BZW262172 CJS262172 CTO262172 DDK262172 DNG262172 DXC262172 EGY262172 EQU262172 FAQ262172 FKM262172 FUI262172 GEE262172 GOA262172 GXW262172 HHS262172 HRO262172 IBK262172 ILG262172 IVC262172 JEY262172 JOU262172 JYQ262172 KIM262172 KSI262172 LCE262172 LMA262172 LVW262172 MFS262172 MPO262172 MZK262172 NJG262172 NTC262172 OCY262172 OMU262172 OWQ262172 PGM262172 PQI262172 QAE262172 QKA262172 QTW262172 RDS262172 RNO262172 RXK262172 SHG262172 SRC262172 TAY262172 TKU262172 TUQ262172 UEM262172 UOI262172 UYE262172 VIA262172 VRW262172 WBS262172 WLO262172 WVK262172 C327708 IY327708 SU327708 ACQ327708 AMM327708 AWI327708 BGE327708 BQA327708 BZW327708 CJS327708 CTO327708 DDK327708 DNG327708 DXC327708 EGY327708 EQU327708 FAQ327708 FKM327708 FUI327708 GEE327708 GOA327708 GXW327708 HHS327708 HRO327708 IBK327708 ILG327708 IVC327708 JEY327708 JOU327708 JYQ327708 KIM327708 KSI327708 LCE327708 LMA327708 LVW327708 MFS327708 MPO327708 MZK327708 NJG327708 NTC327708 OCY327708 OMU327708 OWQ327708 PGM327708 PQI327708 QAE327708 QKA327708 QTW327708 RDS327708 RNO327708 RXK327708 SHG327708 SRC327708 TAY327708 TKU327708 TUQ327708 UEM327708 UOI327708 UYE327708 VIA327708 VRW327708 WBS327708 WLO327708 WVK327708 C393244 IY393244 SU393244 ACQ393244 AMM393244 AWI393244 BGE393244 BQA393244 BZW393244 CJS393244 CTO393244 DDK393244 DNG393244 DXC393244 EGY393244 EQU393244 FAQ393244 FKM393244 FUI393244 GEE393244 GOA393244 GXW393244 HHS393244 HRO393244 IBK393244 ILG393244 IVC393244 JEY393244 JOU393244 JYQ393244 KIM393244 KSI393244 LCE393244 LMA393244 LVW393244 MFS393244 MPO393244 MZK393244 NJG393244 NTC393244 OCY393244 OMU393244 OWQ393244 PGM393244 PQI393244 QAE393244 QKA393244 QTW393244 RDS393244 RNO393244 RXK393244 SHG393244 SRC393244 TAY393244 TKU393244 TUQ393244 UEM393244 UOI393244 UYE393244 VIA393244 VRW393244 WBS393244 WLO393244 WVK393244 C458780 IY458780 SU458780 ACQ458780 AMM458780 AWI458780 BGE458780 BQA458780 BZW458780 CJS458780 CTO458780 DDK458780 DNG458780 DXC458780 EGY458780 EQU458780 FAQ458780 FKM458780 FUI458780 GEE458780 GOA458780 GXW458780 HHS458780 HRO458780 IBK458780 ILG458780 IVC458780 JEY458780 JOU458780 JYQ458780 KIM458780 KSI458780 LCE458780 LMA458780 LVW458780 MFS458780 MPO458780 MZK458780 NJG458780 NTC458780 OCY458780 OMU458780 OWQ458780 PGM458780 PQI458780 QAE458780 QKA458780 QTW458780 RDS458780 RNO458780 RXK458780 SHG458780 SRC458780 TAY458780 TKU458780 TUQ458780 UEM458780 UOI458780 UYE458780 VIA458780 VRW458780 WBS458780 WLO458780 WVK458780 C524316 IY524316 SU524316 ACQ524316 AMM524316 AWI524316 BGE524316 BQA524316 BZW524316 CJS524316 CTO524316 DDK524316 DNG524316 DXC524316 EGY524316 EQU524316 FAQ524316 FKM524316 FUI524316 GEE524316 GOA524316 GXW524316 HHS524316 HRO524316 IBK524316 ILG524316 IVC524316 JEY524316 JOU524316 JYQ524316 KIM524316 KSI524316 LCE524316 LMA524316 LVW524316 MFS524316 MPO524316 MZK524316 NJG524316 NTC524316 OCY524316 OMU524316 OWQ524316 PGM524316 PQI524316 QAE524316 QKA524316 QTW524316 RDS524316 RNO524316 RXK524316 SHG524316 SRC524316 TAY524316 TKU524316 TUQ524316 UEM524316 UOI524316 UYE524316 VIA524316 VRW524316 WBS524316 WLO524316 WVK524316 C589852 IY589852 SU589852 ACQ589852 AMM589852 AWI589852 BGE589852 BQA589852 BZW589852 CJS589852 CTO589852 DDK589852 DNG589852 DXC589852 EGY589852 EQU589852 FAQ589852 FKM589852 FUI589852 GEE589852 GOA589852 GXW589852 HHS589852 HRO589852 IBK589852 ILG589852 IVC589852 JEY589852 JOU589852 JYQ589852 KIM589852 KSI589852 LCE589852 LMA589852 LVW589852 MFS589852 MPO589852 MZK589852 NJG589852 NTC589852 OCY589852 OMU589852 OWQ589852 PGM589852 PQI589852 QAE589852 QKA589852 QTW589852 RDS589852 RNO589852 RXK589852 SHG589852 SRC589852 TAY589852 TKU589852 TUQ589852 UEM589852 UOI589852 UYE589852 VIA589852 VRW589852 WBS589852 WLO589852 WVK589852 C655388 IY655388 SU655388 ACQ655388 AMM655388 AWI655388 BGE655388 BQA655388 BZW655388 CJS655388 CTO655388 DDK655388 DNG655388 DXC655388 EGY655388 EQU655388 FAQ655388 FKM655388 FUI655388 GEE655388 GOA655388 GXW655388 HHS655388 HRO655388 IBK655388 ILG655388 IVC655388 JEY655388 JOU655388 JYQ655388 KIM655388 KSI655388 LCE655388 LMA655388 LVW655388 MFS655388 MPO655388 MZK655388 NJG655388 NTC655388 OCY655388 OMU655388 OWQ655388 PGM655388 PQI655388 QAE655388 QKA655388 QTW655388 RDS655388 RNO655388 RXK655388 SHG655388 SRC655388 TAY655388 TKU655388 TUQ655388 UEM655388 UOI655388 UYE655388 VIA655388 VRW655388 WBS655388 WLO655388 WVK655388 C720924 IY720924 SU720924 ACQ720924 AMM720924 AWI720924 BGE720924 BQA720924 BZW720924 CJS720924 CTO720924 DDK720924 DNG720924 DXC720924 EGY720924 EQU720924 FAQ720924 FKM720924 FUI720924 GEE720924 GOA720924 GXW720924 HHS720924 HRO720924 IBK720924 ILG720924 IVC720924 JEY720924 JOU720924 JYQ720924 KIM720924 KSI720924 LCE720924 LMA720924 LVW720924 MFS720924 MPO720924 MZK720924 NJG720924 NTC720924 OCY720924 OMU720924 OWQ720924 PGM720924 PQI720924 QAE720924 QKA720924 QTW720924 RDS720924 RNO720924 RXK720924 SHG720924 SRC720924 TAY720924 TKU720924 TUQ720924 UEM720924 UOI720924 UYE720924 VIA720924 VRW720924 WBS720924 WLO720924 WVK720924 C786460 IY786460 SU786460 ACQ786460 AMM786460 AWI786460 BGE786460 BQA786460 BZW786460 CJS786460 CTO786460 DDK786460 DNG786460 DXC786460 EGY786460 EQU786460 FAQ786460 FKM786460 FUI786460 GEE786460 GOA786460 GXW786460 HHS786460 HRO786460 IBK786460 ILG786460 IVC786460 JEY786460 JOU786460 JYQ786460 KIM786460 KSI786460 LCE786460 LMA786460 LVW786460 MFS786460 MPO786460 MZK786460 NJG786460 NTC786460 OCY786460 OMU786460 OWQ786460 PGM786460 PQI786460 QAE786460 QKA786460 QTW786460 RDS786460 RNO786460 RXK786460 SHG786460 SRC786460 TAY786460 TKU786460 TUQ786460 UEM786460 UOI786460 UYE786460 VIA786460 VRW786460 WBS786460 WLO786460 WVK786460 C851996 IY851996 SU851996 ACQ851996 AMM851996 AWI851996 BGE851996 BQA851996 BZW851996 CJS851996 CTO851996 DDK851996 DNG851996 DXC851996 EGY851996 EQU851996 FAQ851996 FKM851996 FUI851996 GEE851996 GOA851996 GXW851996 HHS851996 HRO851996 IBK851996 ILG851996 IVC851996 JEY851996 JOU851996 JYQ851996 KIM851996 KSI851996 LCE851996 LMA851996 LVW851996 MFS851996 MPO851996 MZK851996 NJG851996 NTC851996 OCY851996 OMU851996 OWQ851996 PGM851996 PQI851996 QAE851996 QKA851996 QTW851996 RDS851996 RNO851996 RXK851996 SHG851996 SRC851996 TAY851996 TKU851996 TUQ851996 UEM851996 UOI851996 UYE851996 VIA851996 VRW851996 WBS851996 WLO851996 WVK851996 C917532 IY917532 SU917532 ACQ917532 AMM917532 AWI917532 BGE917532 BQA917532 BZW917532 CJS917532 CTO917532 DDK917532 DNG917532 DXC917532 EGY917532 EQU917532 FAQ917532 FKM917532 FUI917532 GEE917532 GOA917532 GXW917532 HHS917532 HRO917532 IBK917532 ILG917532 IVC917532 JEY917532 JOU917532 JYQ917532 KIM917532 KSI917532 LCE917532 LMA917532 LVW917532 MFS917532 MPO917532 MZK917532 NJG917532 NTC917532 OCY917532 OMU917532 OWQ917532 PGM917532 PQI917532 QAE917532 QKA917532 QTW917532 RDS917532 RNO917532 RXK917532 SHG917532 SRC917532 TAY917532 TKU917532 TUQ917532 UEM917532 UOI917532 UYE917532 VIA917532 VRW917532 WBS917532 WLO917532 WVK917532 C983068 IY983068 SU983068 ACQ983068 AMM983068 AWI983068 BGE983068 BQA983068 BZW983068 CJS983068 CTO983068 DDK983068 DNG983068 DXC983068 EGY983068 EQU983068 FAQ983068 FKM983068 FUI983068 GEE983068 GOA983068 GXW983068 HHS983068 HRO983068 IBK983068 ILG983068 IVC983068 JEY983068 JOU983068 JYQ983068 KIM983068 KSI983068 LCE983068 LMA983068 LVW983068 MFS983068 MPO983068 MZK983068 NJG983068 NTC983068 OCY983068 OMU983068 OWQ983068 PGM983068 PQI983068 QAE983068 QKA983068 QTW983068 RDS983068 RNO983068 RXK983068 SHG983068 SRC983068 TAY983068 TKU983068 TUQ983068 UEM983068 UOI983068 UYE983068 VIA983068 VRW983068 WBS983068 WLO983068 WVK983068" xr:uid="{E4E8BDD0-F029-4E70-93C1-4364D0ED727E}">
      <formula1>0</formula1>
      <formula2>100</formula2>
    </dataValidation>
    <dataValidation type="decimal" allowBlank="1" showInputMessage="1" showErrorMessage="1" errorTitle="Atenção" error="O valor deve estar entre 2%  e  5%" sqref="C29 IY29 SU29 ACQ29 AMM29 AWI29 BGE29 BQA29 BZW29 CJS29 CTO29 DDK29 DNG29 DXC29 EGY29 EQU29 FAQ29 FKM29 FUI29 GEE29 GOA29 GXW29 HHS29 HRO29 IBK29 ILG29 IVC29 JEY29 JOU29 JYQ29 KIM29 KSI29 LCE29 LMA29 LVW29 MFS29 MPO29 MZK29 NJG29 NTC29 OCY29 OMU29 OWQ29 PGM29 PQI29 QAE29 QKA29 QTW29 RDS29 RNO29 RXK29 SHG29 SRC29 TAY29 TKU29 TUQ29 UEM29 UOI29 UYE29 VIA29 VRW29 WBS29 WLO29 WVK29 C65565 IY65565 SU65565 ACQ65565 AMM65565 AWI65565 BGE65565 BQA65565 BZW65565 CJS65565 CTO65565 DDK65565 DNG65565 DXC65565 EGY65565 EQU65565 FAQ65565 FKM65565 FUI65565 GEE65565 GOA65565 GXW65565 HHS65565 HRO65565 IBK65565 ILG65565 IVC65565 JEY65565 JOU65565 JYQ65565 KIM65565 KSI65565 LCE65565 LMA65565 LVW65565 MFS65565 MPO65565 MZK65565 NJG65565 NTC65565 OCY65565 OMU65565 OWQ65565 PGM65565 PQI65565 QAE65565 QKA65565 QTW65565 RDS65565 RNO65565 RXK65565 SHG65565 SRC65565 TAY65565 TKU65565 TUQ65565 UEM65565 UOI65565 UYE65565 VIA65565 VRW65565 WBS65565 WLO65565 WVK65565 C131101 IY131101 SU131101 ACQ131101 AMM131101 AWI131101 BGE131101 BQA131101 BZW131101 CJS131101 CTO131101 DDK131101 DNG131101 DXC131101 EGY131101 EQU131101 FAQ131101 FKM131101 FUI131101 GEE131101 GOA131101 GXW131101 HHS131101 HRO131101 IBK131101 ILG131101 IVC131101 JEY131101 JOU131101 JYQ131101 KIM131101 KSI131101 LCE131101 LMA131101 LVW131101 MFS131101 MPO131101 MZK131101 NJG131101 NTC131101 OCY131101 OMU131101 OWQ131101 PGM131101 PQI131101 QAE131101 QKA131101 QTW131101 RDS131101 RNO131101 RXK131101 SHG131101 SRC131101 TAY131101 TKU131101 TUQ131101 UEM131101 UOI131101 UYE131101 VIA131101 VRW131101 WBS131101 WLO131101 WVK131101 C196637 IY196637 SU196637 ACQ196637 AMM196637 AWI196637 BGE196637 BQA196637 BZW196637 CJS196637 CTO196637 DDK196637 DNG196637 DXC196637 EGY196637 EQU196637 FAQ196637 FKM196637 FUI196637 GEE196637 GOA196637 GXW196637 HHS196637 HRO196637 IBK196637 ILG196637 IVC196637 JEY196637 JOU196637 JYQ196637 KIM196637 KSI196637 LCE196637 LMA196637 LVW196637 MFS196637 MPO196637 MZK196637 NJG196637 NTC196637 OCY196637 OMU196637 OWQ196637 PGM196637 PQI196637 QAE196637 QKA196637 QTW196637 RDS196637 RNO196637 RXK196637 SHG196637 SRC196637 TAY196637 TKU196637 TUQ196637 UEM196637 UOI196637 UYE196637 VIA196637 VRW196637 WBS196637 WLO196637 WVK196637 C262173 IY262173 SU262173 ACQ262173 AMM262173 AWI262173 BGE262173 BQA262173 BZW262173 CJS262173 CTO262173 DDK262173 DNG262173 DXC262173 EGY262173 EQU262173 FAQ262173 FKM262173 FUI262173 GEE262173 GOA262173 GXW262173 HHS262173 HRO262173 IBK262173 ILG262173 IVC262173 JEY262173 JOU262173 JYQ262173 KIM262173 KSI262173 LCE262173 LMA262173 LVW262173 MFS262173 MPO262173 MZK262173 NJG262173 NTC262173 OCY262173 OMU262173 OWQ262173 PGM262173 PQI262173 QAE262173 QKA262173 QTW262173 RDS262173 RNO262173 RXK262173 SHG262173 SRC262173 TAY262173 TKU262173 TUQ262173 UEM262173 UOI262173 UYE262173 VIA262173 VRW262173 WBS262173 WLO262173 WVK262173 C327709 IY327709 SU327709 ACQ327709 AMM327709 AWI327709 BGE327709 BQA327709 BZW327709 CJS327709 CTO327709 DDK327709 DNG327709 DXC327709 EGY327709 EQU327709 FAQ327709 FKM327709 FUI327709 GEE327709 GOA327709 GXW327709 HHS327709 HRO327709 IBK327709 ILG327709 IVC327709 JEY327709 JOU327709 JYQ327709 KIM327709 KSI327709 LCE327709 LMA327709 LVW327709 MFS327709 MPO327709 MZK327709 NJG327709 NTC327709 OCY327709 OMU327709 OWQ327709 PGM327709 PQI327709 QAE327709 QKA327709 QTW327709 RDS327709 RNO327709 RXK327709 SHG327709 SRC327709 TAY327709 TKU327709 TUQ327709 UEM327709 UOI327709 UYE327709 VIA327709 VRW327709 WBS327709 WLO327709 WVK327709 C393245 IY393245 SU393245 ACQ393245 AMM393245 AWI393245 BGE393245 BQA393245 BZW393245 CJS393245 CTO393245 DDK393245 DNG393245 DXC393245 EGY393245 EQU393245 FAQ393245 FKM393245 FUI393245 GEE393245 GOA393245 GXW393245 HHS393245 HRO393245 IBK393245 ILG393245 IVC393245 JEY393245 JOU393245 JYQ393245 KIM393245 KSI393245 LCE393245 LMA393245 LVW393245 MFS393245 MPO393245 MZK393245 NJG393245 NTC393245 OCY393245 OMU393245 OWQ393245 PGM393245 PQI393245 QAE393245 QKA393245 QTW393245 RDS393245 RNO393245 RXK393245 SHG393245 SRC393245 TAY393245 TKU393245 TUQ393245 UEM393245 UOI393245 UYE393245 VIA393245 VRW393245 WBS393245 WLO393245 WVK393245 C458781 IY458781 SU458781 ACQ458781 AMM458781 AWI458781 BGE458781 BQA458781 BZW458781 CJS458781 CTO458781 DDK458781 DNG458781 DXC458781 EGY458781 EQU458781 FAQ458781 FKM458781 FUI458781 GEE458781 GOA458781 GXW458781 HHS458781 HRO458781 IBK458781 ILG458781 IVC458781 JEY458781 JOU458781 JYQ458781 KIM458781 KSI458781 LCE458781 LMA458781 LVW458781 MFS458781 MPO458781 MZK458781 NJG458781 NTC458781 OCY458781 OMU458781 OWQ458781 PGM458781 PQI458781 QAE458781 QKA458781 QTW458781 RDS458781 RNO458781 RXK458781 SHG458781 SRC458781 TAY458781 TKU458781 TUQ458781 UEM458781 UOI458781 UYE458781 VIA458781 VRW458781 WBS458781 WLO458781 WVK458781 C524317 IY524317 SU524317 ACQ524317 AMM524317 AWI524317 BGE524317 BQA524317 BZW524317 CJS524317 CTO524317 DDK524317 DNG524317 DXC524317 EGY524317 EQU524317 FAQ524317 FKM524317 FUI524317 GEE524317 GOA524317 GXW524317 HHS524317 HRO524317 IBK524317 ILG524317 IVC524317 JEY524317 JOU524317 JYQ524317 KIM524317 KSI524317 LCE524317 LMA524317 LVW524317 MFS524317 MPO524317 MZK524317 NJG524317 NTC524317 OCY524317 OMU524317 OWQ524317 PGM524317 PQI524317 QAE524317 QKA524317 QTW524317 RDS524317 RNO524317 RXK524317 SHG524317 SRC524317 TAY524317 TKU524317 TUQ524317 UEM524317 UOI524317 UYE524317 VIA524317 VRW524317 WBS524317 WLO524317 WVK524317 C589853 IY589853 SU589853 ACQ589853 AMM589853 AWI589853 BGE589853 BQA589853 BZW589853 CJS589853 CTO589853 DDK589853 DNG589853 DXC589853 EGY589853 EQU589853 FAQ589853 FKM589853 FUI589853 GEE589853 GOA589853 GXW589853 HHS589853 HRO589853 IBK589853 ILG589853 IVC589853 JEY589853 JOU589853 JYQ589853 KIM589853 KSI589853 LCE589853 LMA589853 LVW589853 MFS589853 MPO589853 MZK589853 NJG589853 NTC589853 OCY589853 OMU589853 OWQ589853 PGM589853 PQI589853 QAE589853 QKA589853 QTW589853 RDS589853 RNO589853 RXK589853 SHG589853 SRC589853 TAY589853 TKU589853 TUQ589853 UEM589853 UOI589853 UYE589853 VIA589853 VRW589853 WBS589853 WLO589853 WVK589853 C655389 IY655389 SU655389 ACQ655389 AMM655389 AWI655389 BGE655389 BQA655389 BZW655389 CJS655389 CTO655389 DDK655389 DNG655389 DXC655389 EGY655389 EQU655389 FAQ655389 FKM655389 FUI655389 GEE655389 GOA655389 GXW655389 HHS655389 HRO655389 IBK655389 ILG655389 IVC655389 JEY655389 JOU655389 JYQ655389 KIM655389 KSI655389 LCE655389 LMA655389 LVW655389 MFS655389 MPO655389 MZK655389 NJG655389 NTC655389 OCY655389 OMU655389 OWQ655389 PGM655389 PQI655389 QAE655389 QKA655389 QTW655389 RDS655389 RNO655389 RXK655389 SHG655389 SRC655389 TAY655389 TKU655389 TUQ655389 UEM655389 UOI655389 UYE655389 VIA655389 VRW655389 WBS655389 WLO655389 WVK655389 C720925 IY720925 SU720925 ACQ720925 AMM720925 AWI720925 BGE720925 BQA720925 BZW720925 CJS720925 CTO720925 DDK720925 DNG720925 DXC720925 EGY720925 EQU720925 FAQ720925 FKM720925 FUI720925 GEE720925 GOA720925 GXW720925 HHS720925 HRO720925 IBK720925 ILG720925 IVC720925 JEY720925 JOU720925 JYQ720925 KIM720925 KSI720925 LCE720925 LMA720925 LVW720925 MFS720925 MPO720925 MZK720925 NJG720925 NTC720925 OCY720925 OMU720925 OWQ720925 PGM720925 PQI720925 QAE720925 QKA720925 QTW720925 RDS720925 RNO720925 RXK720925 SHG720925 SRC720925 TAY720925 TKU720925 TUQ720925 UEM720925 UOI720925 UYE720925 VIA720925 VRW720925 WBS720925 WLO720925 WVK720925 C786461 IY786461 SU786461 ACQ786461 AMM786461 AWI786461 BGE786461 BQA786461 BZW786461 CJS786461 CTO786461 DDK786461 DNG786461 DXC786461 EGY786461 EQU786461 FAQ786461 FKM786461 FUI786461 GEE786461 GOA786461 GXW786461 HHS786461 HRO786461 IBK786461 ILG786461 IVC786461 JEY786461 JOU786461 JYQ786461 KIM786461 KSI786461 LCE786461 LMA786461 LVW786461 MFS786461 MPO786461 MZK786461 NJG786461 NTC786461 OCY786461 OMU786461 OWQ786461 PGM786461 PQI786461 QAE786461 QKA786461 QTW786461 RDS786461 RNO786461 RXK786461 SHG786461 SRC786461 TAY786461 TKU786461 TUQ786461 UEM786461 UOI786461 UYE786461 VIA786461 VRW786461 WBS786461 WLO786461 WVK786461 C851997 IY851997 SU851997 ACQ851997 AMM851997 AWI851997 BGE851997 BQA851997 BZW851997 CJS851997 CTO851997 DDK851997 DNG851997 DXC851997 EGY851997 EQU851997 FAQ851997 FKM851997 FUI851997 GEE851997 GOA851997 GXW851997 HHS851997 HRO851997 IBK851997 ILG851997 IVC851997 JEY851997 JOU851997 JYQ851997 KIM851997 KSI851997 LCE851997 LMA851997 LVW851997 MFS851997 MPO851997 MZK851997 NJG851997 NTC851997 OCY851997 OMU851997 OWQ851997 PGM851997 PQI851997 QAE851997 QKA851997 QTW851997 RDS851997 RNO851997 RXK851997 SHG851997 SRC851997 TAY851997 TKU851997 TUQ851997 UEM851997 UOI851997 UYE851997 VIA851997 VRW851997 WBS851997 WLO851997 WVK851997 C917533 IY917533 SU917533 ACQ917533 AMM917533 AWI917533 BGE917533 BQA917533 BZW917533 CJS917533 CTO917533 DDK917533 DNG917533 DXC917533 EGY917533 EQU917533 FAQ917533 FKM917533 FUI917533 GEE917533 GOA917533 GXW917533 HHS917533 HRO917533 IBK917533 ILG917533 IVC917533 JEY917533 JOU917533 JYQ917533 KIM917533 KSI917533 LCE917533 LMA917533 LVW917533 MFS917533 MPO917533 MZK917533 NJG917533 NTC917533 OCY917533 OMU917533 OWQ917533 PGM917533 PQI917533 QAE917533 QKA917533 QTW917533 RDS917533 RNO917533 RXK917533 SHG917533 SRC917533 TAY917533 TKU917533 TUQ917533 UEM917533 UOI917533 UYE917533 VIA917533 VRW917533 WBS917533 WLO917533 WVK917533 C983069 IY983069 SU983069 ACQ983069 AMM983069 AWI983069 BGE983069 BQA983069 BZW983069 CJS983069 CTO983069 DDK983069 DNG983069 DXC983069 EGY983069 EQU983069 FAQ983069 FKM983069 FUI983069 GEE983069 GOA983069 GXW983069 HHS983069 HRO983069 IBK983069 ILG983069 IVC983069 JEY983069 JOU983069 JYQ983069 KIM983069 KSI983069 LCE983069 LMA983069 LVW983069 MFS983069 MPO983069 MZK983069 NJG983069 NTC983069 OCY983069 OMU983069 OWQ983069 PGM983069 PQI983069 QAE983069 QKA983069 QTW983069 RDS983069 RNO983069 RXK983069 SHG983069 SRC983069 TAY983069 TKU983069 TUQ983069 UEM983069 UOI983069 UYE983069 VIA983069 VRW983069 WBS983069 WLO983069 WVK983069" xr:uid="{1EA2F595-88AB-4F8E-9B53-EC03839C90D9}">
      <formula1>2</formula1>
      <formula2>5</formula2>
    </dataValidation>
    <dataValidation type="list" allowBlank="1" showInputMessage="1" showErrorMessage="1" sqref="B9 IX9 ST9 ACP9 AML9 AWH9 BGD9 BPZ9 BZV9 CJR9 CTN9 DDJ9 DNF9 DXB9 EGX9 EQT9 FAP9 FKL9 FUH9 GED9 GNZ9 GXV9 HHR9 HRN9 IBJ9 ILF9 IVB9 JEX9 JOT9 JYP9 KIL9 KSH9 LCD9 LLZ9 LVV9 MFR9 MPN9 MZJ9 NJF9 NTB9 OCX9 OMT9 OWP9 PGL9 PQH9 QAD9 QJZ9 QTV9 RDR9 RNN9 RXJ9 SHF9 SRB9 TAX9 TKT9 TUP9 UEL9 UOH9 UYD9 VHZ9 VRV9 WBR9 WLN9 WVJ9 B65545 IX65545 ST65545 ACP65545 AML65545 AWH65545 BGD65545 BPZ65545 BZV65545 CJR65545 CTN65545 DDJ65545 DNF65545 DXB65545 EGX65545 EQT65545 FAP65545 FKL65545 FUH65545 GED65545 GNZ65545 GXV65545 HHR65545 HRN65545 IBJ65545 ILF65545 IVB65545 JEX65545 JOT65545 JYP65545 KIL65545 KSH65545 LCD65545 LLZ65545 LVV65545 MFR65545 MPN65545 MZJ65545 NJF65545 NTB65545 OCX65545 OMT65545 OWP65545 PGL65545 PQH65545 QAD65545 QJZ65545 QTV65545 RDR65545 RNN65545 RXJ65545 SHF65545 SRB65545 TAX65545 TKT65545 TUP65545 UEL65545 UOH65545 UYD65545 VHZ65545 VRV65545 WBR65545 WLN65545 WVJ65545 B131081 IX131081 ST131081 ACP131081 AML131081 AWH131081 BGD131081 BPZ131081 BZV131081 CJR131081 CTN131081 DDJ131081 DNF131081 DXB131081 EGX131081 EQT131081 FAP131081 FKL131081 FUH131081 GED131081 GNZ131081 GXV131081 HHR131081 HRN131081 IBJ131081 ILF131081 IVB131081 JEX131081 JOT131081 JYP131081 KIL131081 KSH131081 LCD131081 LLZ131081 LVV131081 MFR131081 MPN131081 MZJ131081 NJF131081 NTB131081 OCX131081 OMT131081 OWP131081 PGL131081 PQH131081 QAD131081 QJZ131081 QTV131081 RDR131081 RNN131081 RXJ131081 SHF131081 SRB131081 TAX131081 TKT131081 TUP131081 UEL131081 UOH131081 UYD131081 VHZ131081 VRV131081 WBR131081 WLN131081 WVJ131081 B196617 IX196617 ST196617 ACP196617 AML196617 AWH196617 BGD196617 BPZ196617 BZV196617 CJR196617 CTN196617 DDJ196617 DNF196617 DXB196617 EGX196617 EQT196617 FAP196617 FKL196617 FUH196617 GED196617 GNZ196617 GXV196617 HHR196617 HRN196617 IBJ196617 ILF196617 IVB196617 JEX196617 JOT196617 JYP196617 KIL196617 KSH196617 LCD196617 LLZ196617 LVV196617 MFR196617 MPN196617 MZJ196617 NJF196617 NTB196617 OCX196617 OMT196617 OWP196617 PGL196617 PQH196617 QAD196617 QJZ196617 QTV196617 RDR196617 RNN196617 RXJ196617 SHF196617 SRB196617 TAX196617 TKT196617 TUP196617 UEL196617 UOH196617 UYD196617 VHZ196617 VRV196617 WBR196617 WLN196617 WVJ196617 B262153 IX262153 ST262153 ACP262153 AML262153 AWH262153 BGD262153 BPZ262153 BZV262153 CJR262153 CTN262153 DDJ262153 DNF262153 DXB262153 EGX262153 EQT262153 FAP262153 FKL262153 FUH262153 GED262153 GNZ262153 GXV262153 HHR262153 HRN262153 IBJ262153 ILF262153 IVB262153 JEX262153 JOT262153 JYP262153 KIL262153 KSH262153 LCD262153 LLZ262153 LVV262153 MFR262153 MPN262153 MZJ262153 NJF262153 NTB262153 OCX262153 OMT262153 OWP262153 PGL262153 PQH262153 QAD262153 QJZ262153 QTV262153 RDR262153 RNN262153 RXJ262153 SHF262153 SRB262153 TAX262153 TKT262153 TUP262153 UEL262153 UOH262153 UYD262153 VHZ262153 VRV262153 WBR262153 WLN262153 WVJ262153 B327689 IX327689 ST327689 ACP327689 AML327689 AWH327689 BGD327689 BPZ327689 BZV327689 CJR327689 CTN327689 DDJ327689 DNF327689 DXB327689 EGX327689 EQT327689 FAP327689 FKL327689 FUH327689 GED327689 GNZ327689 GXV327689 HHR327689 HRN327689 IBJ327689 ILF327689 IVB327689 JEX327689 JOT327689 JYP327689 KIL327689 KSH327689 LCD327689 LLZ327689 LVV327689 MFR327689 MPN327689 MZJ327689 NJF327689 NTB327689 OCX327689 OMT327689 OWP327689 PGL327689 PQH327689 QAD327689 QJZ327689 QTV327689 RDR327689 RNN327689 RXJ327689 SHF327689 SRB327689 TAX327689 TKT327689 TUP327689 UEL327689 UOH327689 UYD327689 VHZ327689 VRV327689 WBR327689 WLN327689 WVJ327689 B393225 IX393225 ST393225 ACP393225 AML393225 AWH393225 BGD393225 BPZ393225 BZV393225 CJR393225 CTN393225 DDJ393225 DNF393225 DXB393225 EGX393225 EQT393225 FAP393225 FKL393225 FUH393225 GED393225 GNZ393225 GXV393225 HHR393225 HRN393225 IBJ393225 ILF393225 IVB393225 JEX393225 JOT393225 JYP393225 KIL393225 KSH393225 LCD393225 LLZ393225 LVV393225 MFR393225 MPN393225 MZJ393225 NJF393225 NTB393225 OCX393225 OMT393225 OWP393225 PGL393225 PQH393225 QAD393225 QJZ393225 QTV393225 RDR393225 RNN393225 RXJ393225 SHF393225 SRB393225 TAX393225 TKT393225 TUP393225 UEL393225 UOH393225 UYD393225 VHZ393225 VRV393225 WBR393225 WLN393225 WVJ393225 B458761 IX458761 ST458761 ACP458761 AML458761 AWH458761 BGD458761 BPZ458761 BZV458761 CJR458761 CTN458761 DDJ458761 DNF458761 DXB458761 EGX458761 EQT458761 FAP458761 FKL458761 FUH458761 GED458761 GNZ458761 GXV458761 HHR458761 HRN458761 IBJ458761 ILF458761 IVB458761 JEX458761 JOT458761 JYP458761 KIL458761 KSH458761 LCD458761 LLZ458761 LVV458761 MFR458761 MPN458761 MZJ458761 NJF458761 NTB458761 OCX458761 OMT458761 OWP458761 PGL458761 PQH458761 QAD458761 QJZ458761 QTV458761 RDR458761 RNN458761 RXJ458761 SHF458761 SRB458761 TAX458761 TKT458761 TUP458761 UEL458761 UOH458761 UYD458761 VHZ458761 VRV458761 WBR458761 WLN458761 WVJ458761 B524297 IX524297 ST524297 ACP524297 AML524297 AWH524297 BGD524297 BPZ524297 BZV524297 CJR524297 CTN524297 DDJ524297 DNF524297 DXB524297 EGX524297 EQT524297 FAP524297 FKL524297 FUH524297 GED524297 GNZ524297 GXV524297 HHR524297 HRN524297 IBJ524297 ILF524297 IVB524297 JEX524297 JOT524297 JYP524297 KIL524297 KSH524297 LCD524297 LLZ524297 LVV524297 MFR524297 MPN524297 MZJ524297 NJF524297 NTB524297 OCX524297 OMT524297 OWP524297 PGL524297 PQH524297 QAD524297 QJZ524297 QTV524297 RDR524297 RNN524297 RXJ524297 SHF524297 SRB524297 TAX524297 TKT524297 TUP524297 UEL524297 UOH524297 UYD524297 VHZ524297 VRV524297 WBR524297 WLN524297 WVJ524297 B589833 IX589833 ST589833 ACP589833 AML589833 AWH589833 BGD589833 BPZ589833 BZV589833 CJR589833 CTN589833 DDJ589833 DNF589833 DXB589833 EGX589833 EQT589833 FAP589833 FKL589833 FUH589833 GED589833 GNZ589833 GXV589833 HHR589833 HRN589833 IBJ589833 ILF589833 IVB589833 JEX589833 JOT589833 JYP589833 KIL589833 KSH589833 LCD589833 LLZ589833 LVV589833 MFR589833 MPN589833 MZJ589833 NJF589833 NTB589833 OCX589833 OMT589833 OWP589833 PGL589833 PQH589833 QAD589833 QJZ589833 QTV589833 RDR589833 RNN589833 RXJ589833 SHF589833 SRB589833 TAX589833 TKT589833 TUP589833 UEL589833 UOH589833 UYD589833 VHZ589833 VRV589833 WBR589833 WLN589833 WVJ589833 B655369 IX655369 ST655369 ACP655369 AML655369 AWH655369 BGD655369 BPZ655369 BZV655369 CJR655369 CTN655369 DDJ655369 DNF655369 DXB655369 EGX655369 EQT655369 FAP655369 FKL655369 FUH655369 GED655369 GNZ655369 GXV655369 HHR655369 HRN655369 IBJ655369 ILF655369 IVB655369 JEX655369 JOT655369 JYP655369 KIL655369 KSH655369 LCD655369 LLZ655369 LVV655369 MFR655369 MPN655369 MZJ655369 NJF655369 NTB655369 OCX655369 OMT655369 OWP655369 PGL655369 PQH655369 QAD655369 QJZ655369 QTV655369 RDR655369 RNN655369 RXJ655369 SHF655369 SRB655369 TAX655369 TKT655369 TUP655369 UEL655369 UOH655369 UYD655369 VHZ655369 VRV655369 WBR655369 WLN655369 WVJ655369 B720905 IX720905 ST720905 ACP720905 AML720905 AWH720905 BGD720905 BPZ720905 BZV720905 CJR720905 CTN720905 DDJ720905 DNF720905 DXB720905 EGX720905 EQT720905 FAP720905 FKL720905 FUH720905 GED720905 GNZ720905 GXV720905 HHR720905 HRN720905 IBJ720905 ILF720905 IVB720905 JEX720905 JOT720905 JYP720905 KIL720905 KSH720905 LCD720905 LLZ720905 LVV720905 MFR720905 MPN720905 MZJ720905 NJF720905 NTB720905 OCX720905 OMT720905 OWP720905 PGL720905 PQH720905 QAD720905 QJZ720905 QTV720905 RDR720905 RNN720905 RXJ720905 SHF720905 SRB720905 TAX720905 TKT720905 TUP720905 UEL720905 UOH720905 UYD720905 VHZ720905 VRV720905 WBR720905 WLN720905 WVJ720905 B786441 IX786441 ST786441 ACP786441 AML786441 AWH786441 BGD786441 BPZ786441 BZV786441 CJR786441 CTN786441 DDJ786441 DNF786441 DXB786441 EGX786441 EQT786441 FAP786441 FKL786441 FUH786441 GED786441 GNZ786441 GXV786441 HHR786441 HRN786441 IBJ786441 ILF786441 IVB786441 JEX786441 JOT786441 JYP786441 KIL786441 KSH786441 LCD786441 LLZ786441 LVV786441 MFR786441 MPN786441 MZJ786441 NJF786441 NTB786441 OCX786441 OMT786441 OWP786441 PGL786441 PQH786441 QAD786441 QJZ786441 QTV786441 RDR786441 RNN786441 RXJ786441 SHF786441 SRB786441 TAX786441 TKT786441 TUP786441 UEL786441 UOH786441 UYD786441 VHZ786441 VRV786441 WBR786441 WLN786441 WVJ786441 B851977 IX851977 ST851977 ACP851977 AML851977 AWH851977 BGD851977 BPZ851977 BZV851977 CJR851977 CTN851977 DDJ851977 DNF851977 DXB851977 EGX851977 EQT851977 FAP851977 FKL851977 FUH851977 GED851977 GNZ851977 GXV851977 HHR851977 HRN851977 IBJ851977 ILF851977 IVB851977 JEX851977 JOT851977 JYP851977 KIL851977 KSH851977 LCD851977 LLZ851977 LVV851977 MFR851977 MPN851977 MZJ851977 NJF851977 NTB851977 OCX851977 OMT851977 OWP851977 PGL851977 PQH851977 QAD851977 QJZ851977 QTV851977 RDR851977 RNN851977 RXJ851977 SHF851977 SRB851977 TAX851977 TKT851977 TUP851977 UEL851977 UOH851977 UYD851977 VHZ851977 VRV851977 WBR851977 WLN851977 WVJ851977 B917513 IX917513 ST917513 ACP917513 AML917513 AWH917513 BGD917513 BPZ917513 BZV917513 CJR917513 CTN917513 DDJ917513 DNF917513 DXB917513 EGX917513 EQT917513 FAP917513 FKL917513 FUH917513 GED917513 GNZ917513 GXV917513 HHR917513 HRN917513 IBJ917513 ILF917513 IVB917513 JEX917513 JOT917513 JYP917513 KIL917513 KSH917513 LCD917513 LLZ917513 LVV917513 MFR917513 MPN917513 MZJ917513 NJF917513 NTB917513 OCX917513 OMT917513 OWP917513 PGL917513 PQH917513 QAD917513 QJZ917513 QTV917513 RDR917513 RNN917513 RXJ917513 SHF917513 SRB917513 TAX917513 TKT917513 TUP917513 UEL917513 UOH917513 UYD917513 VHZ917513 VRV917513 WBR917513 WLN917513 WVJ917513 B983049 IX983049 ST983049 ACP983049 AML983049 AWH983049 BGD983049 BPZ983049 BZV983049 CJR983049 CTN983049 DDJ983049 DNF983049 DXB983049 EGX983049 EQT983049 FAP983049 FKL983049 FUH983049 GED983049 GNZ983049 GXV983049 HHR983049 HRN983049 IBJ983049 ILF983049 IVB983049 JEX983049 JOT983049 JYP983049 KIL983049 KSH983049 LCD983049 LLZ983049 LVV983049 MFR983049 MPN983049 MZJ983049 NJF983049 NTB983049 OCX983049 OMT983049 OWP983049 PGL983049 PQH983049 QAD983049 QJZ983049 QTV983049 RDR983049 RNN983049 RXJ983049 SHF983049 SRB983049 TAX983049 TKT983049 TUP983049 UEL983049 UOH983049 UYD983049 VHZ983049 VRV983049 WBR983049 WLN983049 WVJ983049" xr:uid="{47A3DC49-4A6F-4E59-86D0-2AB98DA59F0D}">
      <formula1>"Com Desoneração, Sem Desoneração"</formula1>
    </dataValidation>
    <dataValidation type="list" allowBlank="1" showInputMessage="1" showErrorMessage="1" sqref="B13 IX13 ST13 ACP13 AML13 AWH13 BGD13 BPZ13 BZV13 CJR13 CTN13 DDJ13 DNF13 DXB13 EGX13 EQT13 FAP13 FKL13 FUH13 GED13 GNZ13 GXV13 HHR13 HRN13 IBJ13 ILF13 IVB13 JEX13 JOT13 JYP13 KIL13 KSH13 LCD13 LLZ13 LVV13 MFR13 MPN13 MZJ13 NJF13 NTB13 OCX13 OMT13 OWP13 PGL13 PQH13 QAD13 QJZ13 QTV13 RDR13 RNN13 RXJ13 SHF13 SRB13 TAX13 TKT13 TUP13 UEL13 UOH13 UYD13 VHZ13 VRV13 WBR13 WLN13 WVJ13 B65549 IX65549 ST65549 ACP65549 AML65549 AWH65549 BGD65549 BPZ65549 BZV65549 CJR65549 CTN65549 DDJ65549 DNF65549 DXB65549 EGX65549 EQT65549 FAP65549 FKL65549 FUH65549 GED65549 GNZ65549 GXV65549 HHR65549 HRN65549 IBJ65549 ILF65549 IVB65549 JEX65549 JOT65549 JYP65549 KIL65549 KSH65549 LCD65549 LLZ65549 LVV65549 MFR65549 MPN65549 MZJ65549 NJF65549 NTB65549 OCX65549 OMT65549 OWP65549 PGL65549 PQH65549 QAD65549 QJZ65549 QTV65549 RDR65549 RNN65549 RXJ65549 SHF65549 SRB65549 TAX65549 TKT65549 TUP65549 UEL65549 UOH65549 UYD65549 VHZ65549 VRV65549 WBR65549 WLN65549 WVJ65549 B131085 IX131085 ST131085 ACP131085 AML131085 AWH131085 BGD131085 BPZ131085 BZV131085 CJR131085 CTN131085 DDJ131085 DNF131085 DXB131085 EGX131085 EQT131085 FAP131085 FKL131085 FUH131085 GED131085 GNZ131085 GXV131085 HHR131085 HRN131085 IBJ131085 ILF131085 IVB131085 JEX131085 JOT131085 JYP131085 KIL131085 KSH131085 LCD131085 LLZ131085 LVV131085 MFR131085 MPN131085 MZJ131085 NJF131085 NTB131085 OCX131085 OMT131085 OWP131085 PGL131085 PQH131085 QAD131085 QJZ131085 QTV131085 RDR131085 RNN131085 RXJ131085 SHF131085 SRB131085 TAX131085 TKT131085 TUP131085 UEL131085 UOH131085 UYD131085 VHZ131085 VRV131085 WBR131085 WLN131085 WVJ131085 B196621 IX196621 ST196621 ACP196621 AML196621 AWH196621 BGD196621 BPZ196621 BZV196621 CJR196621 CTN196621 DDJ196621 DNF196621 DXB196621 EGX196621 EQT196621 FAP196621 FKL196621 FUH196621 GED196621 GNZ196621 GXV196621 HHR196621 HRN196621 IBJ196621 ILF196621 IVB196621 JEX196621 JOT196621 JYP196621 KIL196621 KSH196621 LCD196621 LLZ196621 LVV196621 MFR196621 MPN196621 MZJ196621 NJF196621 NTB196621 OCX196621 OMT196621 OWP196621 PGL196621 PQH196621 QAD196621 QJZ196621 QTV196621 RDR196621 RNN196621 RXJ196621 SHF196621 SRB196621 TAX196621 TKT196621 TUP196621 UEL196621 UOH196621 UYD196621 VHZ196621 VRV196621 WBR196621 WLN196621 WVJ196621 B262157 IX262157 ST262157 ACP262157 AML262157 AWH262157 BGD262157 BPZ262157 BZV262157 CJR262157 CTN262157 DDJ262157 DNF262157 DXB262157 EGX262157 EQT262157 FAP262157 FKL262157 FUH262157 GED262157 GNZ262157 GXV262157 HHR262157 HRN262157 IBJ262157 ILF262157 IVB262157 JEX262157 JOT262157 JYP262157 KIL262157 KSH262157 LCD262157 LLZ262157 LVV262157 MFR262157 MPN262157 MZJ262157 NJF262157 NTB262157 OCX262157 OMT262157 OWP262157 PGL262157 PQH262157 QAD262157 QJZ262157 QTV262157 RDR262157 RNN262157 RXJ262157 SHF262157 SRB262157 TAX262157 TKT262157 TUP262157 UEL262157 UOH262157 UYD262157 VHZ262157 VRV262157 WBR262157 WLN262157 WVJ262157 B327693 IX327693 ST327693 ACP327693 AML327693 AWH327693 BGD327693 BPZ327693 BZV327693 CJR327693 CTN327693 DDJ327693 DNF327693 DXB327693 EGX327693 EQT327693 FAP327693 FKL327693 FUH327693 GED327693 GNZ327693 GXV327693 HHR327693 HRN327693 IBJ327693 ILF327693 IVB327693 JEX327693 JOT327693 JYP327693 KIL327693 KSH327693 LCD327693 LLZ327693 LVV327693 MFR327693 MPN327693 MZJ327693 NJF327693 NTB327693 OCX327693 OMT327693 OWP327693 PGL327693 PQH327693 QAD327693 QJZ327693 QTV327693 RDR327693 RNN327693 RXJ327693 SHF327693 SRB327693 TAX327693 TKT327693 TUP327693 UEL327693 UOH327693 UYD327693 VHZ327693 VRV327693 WBR327693 WLN327693 WVJ327693 B393229 IX393229 ST393229 ACP393229 AML393229 AWH393229 BGD393229 BPZ393229 BZV393229 CJR393229 CTN393229 DDJ393229 DNF393229 DXB393229 EGX393229 EQT393229 FAP393229 FKL393229 FUH393229 GED393229 GNZ393229 GXV393229 HHR393229 HRN393229 IBJ393229 ILF393229 IVB393229 JEX393229 JOT393229 JYP393229 KIL393229 KSH393229 LCD393229 LLZ393229 LVV393229 MFR393229 MPN393229 MZJ393229 NJF393229 NTB393229 OCX393229 OMT393229 OWP393229 PGL393229 PQH393229 QAD393229 QJZ393229 QTV393229 RDR393229 RNN393229 RXJ393229 SHF393229 SRB393229 TAX393229 TKT393229 TUP393229 UEL393229 UOH393229 UYD393229 VHZ393229 VRV393229 WBR393229 WLN393229 WVJ393229 B458765 IX458765 ST458765 ACP458765 AML458765 AWH458765 BGD458765 BPZ458765 BZV458765 CJR458765 CTN458765 DDJ458765 DNF458765 DXB458765 EGX458765 EQT458765 FAP458765 FKL458765 FUH458765 GED458765 GNZ458765 GXV458765 HHR458765 HRN458765 IBJ458765 ILF458765 IVB458765 JEX458765 JOT458765 JYP458765 KIL458765 KSH458765 LCD458765 LLZ458765 LVV458765 MFR458765 MPN458765 MZJ458765 NJF458765 NTB458765 OCX458765 OMT458765 OWP458765 PGL458765 PQH458765 QAD458765 QJZ458765 QTV458765 RDR458765 RNN458765 RXJ458765 SHF458765 SRB458765 TAX458765 TKT458765 TUP458765 UEL458765 UOH458765 UYD458765 VHZ458765 VRV458765 WBR458765 WLN458765 WVJ458765 B524301 IX524301 ST524301 ACP524301 AML524301 AWH524301 BGD524301 BPZ524301 BZV524301 CJR524301 CTN524301 DDJ524301 DNF524301 DXB524301 EGX524301 EQT524301 FAP524301 FKL524301 FUH524301 GED524301 GNZ524301 GXV524301 HHR524301 HRN524301 IBJ524301 ILF524301 IVB524301 JEX524301 JOT524301 JYP524301 KIL524301 KSH524301 LCD524301 LLZ524301 LVV524301 MFR524301 MPN524301 MZJ524301 NJF524301 NTB524301 OCX524301 OMT524301 OWP524301 PGL524301 PQH524301 QAD524301 QJZ524301 QTV524301 RDR524301 RNN524301 RXJ524301 SHF524301 SRB524301 TAX524301 TKT524301 TUP524301 UEL524301 UOH524301 UYD524301 VHZ524301 VRV524301 WBR524301 WLN524301 WVJ524301 B589837 IX589837 ST589837 ACP589837 AML589837 AWH589837 BGD589837 BPZ589837 BZV589837 CJR589837 CTN589837 DDJ589837 DNF589837 DXB589837 EGX589837 EQT589837 FAP589837 FKL589837 FUH589837 GED589837 GNZ589837 GXV589837 HHR589837 HRN589837 IBJ589837 ILF589837 IVB589837 JEX589837 JOT589837 JYP589837 KIL589837 KSH589837 LCD589837 LLZ589837 LVV589837 MFR589837 MPN589837 MZJ589837 NJF589837 NTB589837 OCX589837 OMT589837 OWP589837 PGL589837 PQH589837 QAD589837 QJZ589837 QTV589837 RDR589837 RNN589837 RXJ589837 SHF589837 SRB589837 TAX589837 TKT589837 TUP589837 UEL589837 UOH589837 UYD589837 VHZ589837 VRV589837 WBR589837 WLN589837 WVJ589837 B655373 IX655373 ST655373 ACP655373 AML655373 AWH655373 BGD655373 BPZ655373 BZV655373 CJR655373 CTN655373 DDJ655373 DNF655373 DXB655373 EGX655373 EQT655373 FAP655373 FKL655373 FUH655373 GED655373 GNZ655373 GXV655373 HHR655373 HRN655373 IBJ655373 ILF655373 IVB655373 JEX655373 JOT655373 JYP655373 KIL655373 KSH655373 LCD655373 LLZ655373 LVV655373 MFR655373 MPN655373 MZJ655373 NJF655373 NTB655373 OCX655373 OMT655373 OWP655373 PGL655373 PQH655373 QAD655373 QJZ655373 QTV655373 RDR655373 RNN655373 RXJ655373 SHF655373 SRB655373 TAX655373 TKT655373 TUP655373 UEL655373 UOH655373 UYD655373 VHZ655373 VRV655373 WBR655373 WLN655373 WVJ655373 B720909 IX720909 ST720909 ACP720909 AML720909 AWH720909 BGD720909 BPZ720909 BZV720909 CJR720909 CTN720909 DDJ720909 DNF720909 DXB720909 EGX720909 EQT720909 FAP720909 FKL720909 FUH720909 GED720909 GNZ720909 GXV720909 HHR720909 HRN720909 IBJ720909 ILF720909 IVB720909 JEX720909 JOT720909 JYP720909 KIL720909 KSH720909 LCD720909 LLZ720909 LVV720909 MFR720909 MPN720909 MZJ720909 NJF720909 NTB720909 OCX720909 OMT720909 OWP720909 PGL720909 PQH720909 QAD720909 QJZ720909 QTV720909 RDR720909 RNN720909 RXJ720909 SHF720909 SRB720909 TAX720909 TKT720909 TUP720909 UEL720909 UOH720909 UYD720909 VHZ720909 VRV720909 WBR720909 WLN720909 WVJ720909 B786445 IX786445 ST786445 ACP786445 AML786445 AWH786445 BGD786445 BPZ786445 BZV786445 CJR786445 CTN786445 DDJ786445 DNF786445 DXB786445 EGX786445 EQT786445 FAP786445 FKL786445 FUH786445 GED786445 GNZ786445 GXV786445 HHR786445 HRN786445 IBJ786445 ILF786445 IVB786445 JEX786445 JOT786445 JYP786445 KIL786445 KSH786445 LCD786445 LLZ786445 LVV786445 MFR786445 MPN786445 MZJ786445 NJF786445 NTB786445 OCX786445 OMT786445 OWP786445 PGL786445 PQH786445 QAD786445 QJZ786445 QTV786445 RDR786445 RNN786445 RXJ786445 SHF786445 SRB786445 TAX786445 TKT786445 TUP786445 UEL786445 UOH786445 UYD786445 VHZ786445 VRV786445 WBR786445 WLN786445 WVJ786445 B851981 IX851981 ST851981 ACP851981 AML851981 AWH851981 BGD851981 BPZ851981 BZV851981 CJR851981 CTN851981 DDJ851981 DNF851981 DXB851981 EGX851981 EQT851981 FAP851981 FKL851981 FUH851981 GED851981 GNZ851981 GXV851981 HHR851981 HRN851981 IBJ851981 ILF851981 IVB851981 JEX851981 JOT851981 JYP851981 KIL851981 KSH851981 LCD851981 LLZ851981 LVV851981 MFR851981 MPN851981 MZJ851981 NJF851981 NTB851981 OCX851981 OMT851981 OWP851981 PGL851981 PQH851981 QAD851981 QJZ851981 QTV851981 RDR851981 RNN851981 RXJ851981 SHF851981 SRB851981 TAX851981 TKT851981 TUP851981 UEL851981 UOH851981 UYD851981 VHZ851981 VRV851981 WBR851981 WLN851981 WVJ851981 B917517 IX917517 ST917517 ACP917517 AML917517 AWH917517 BGD917517 BPZ917517 BZV917517 CJR917517 CTN917517 DDJ917517 DNF917517 DXB917517 EGX917517 EQT917517 FAP917517 FKL917517 FUH917517 GED917517 GNZ917517 GXV917517 HHR917517 HRN917517 IBJ917517 ILF917517 IVB917517 JEX917517 JOT917517 JYP917517 KIL917517 KSH917517 LCD917517 LLZ917517 LVV917517 MFR917517 MPN917517 MZJ917517 NJF917517 NTB917517 OCX917517 OMT917517 OWP917517 PGL917517 PQH917517 QAD917517 QJZ917517 QTV917517 RDR917517 RNN917517 RXJ917517 SHF917517 SRB917517 TAX917517 TKT917517 TUP917517 UEL917517 UOH917517 UYD917517 VHZ917517 VRV917517 WBR917517 WLN917517 WVJ917517 B983053 IX983053 ST983053 ACP983053 AML983053 AWH983053 BGD983053 BPZ983053 BZV983053 CJR983053 CTN983053 DDJ983053 DNF983053 DXB983053 EGX983053 EQT983053 FAP983053 FKL983053 FUH983053 GED983053 GNZ983053 GXV983053 HHR983053 HRN983053 IBJ983053 ILF983053 IVB983053 JEX983053 JOT983053 JYP983053 KIL983053 KSH983053 LCD983053 LLZ983053 LVV983053 MFR983053 MPN983053 MZJ983053 NJF983053 NTB983053 OCX983053 OMT983053 OWP983053 PGL983053 PQH983053 QAD983053 QJZ983053 QTV983053 RDR983053 RNN983053 RXJ983053 SHF983053 SRB983053 TAX983053 TKT983053 TUP983053 UEL983053 UOH983053 UYD983053 VHZ983053 VRV983053 WBR983053 WLN983053 WVJ983053" xr:uid="{027F800C-9C10-4284-B49D-C991C0290286}">
      <formula1>"Edificações, Fornecimento de Materiais e Equipamentos, Redes de Água, Esgoto ou Correlatas, Rodovias e Ferrovias, Portuárias, Marítimas e Fluviais,"</formula1>
    </dataValidation>
  </dataValidations>
  <printOptions horizontalCentered="1"/>
  <pageMargins left="0.39370078740157483" right="0.39370078740157483" top="0.78740157480314965" bottom="0.39370078740157483" header="0.39370078740157483" footer="0.51181102362204722"/>
  <pageSetup paperSize="9" scale="112" orientation="portrait" r:id="rId1"/>
  <headerFooter alignWithMargins="0"/>
  <drawing r:id="rId2"/>
  <legacyDrawing r:id="rId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C982007-3150-4B6A-9BDB-3CACAF9B6915}">
  <dimension ref="A1"/>
  <sheetViews>
    <sheetView workbookViewId="0">
      <selection activeCell="P89" sqref="P89"/>
    </sheetView>
  </sheetViews>
  <sheetFormatPr defaultRowHeight="12.75" x14ac:dyDescent="0.2"/>
  <sheetData/>
  <pageMargins left="0.511811024" right="0.511811024" top="0.78740157499999996" bottom="0.78740157499999996" header="0.31496062000000002" footer="0.31496062000000002"/>
  <drawing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Planilhas</vt:lpstr>
      </vt:variant>
      <vt:variant>
        <vt:i4>11</vt:i4>
      </vt:variant>
      <vt:variant>
        <vt:lpstr>Intervalos Nomeados</vt:lpstr>
      </vt:variant>
      <vt:variant>
        <vt:i4>11</vt:i4>
      </vt:variant>
    </vt:vector>
  </HeadingPairs>
  <TitlesOfParts>
    <vt:vector size="22" baseType="lpstr">
      <vt:lpstr>PLANILHA (3)</vt:lpstr>
      <vt:lpstr>PLANILHA (SEM BDI)</vt:lpstr>
      <vt:lpstr>PLANILHA</vt:lpstr>
      <vt:lpstr>MEMÓRIA CÁLCULO</vt:lpstr>
      <vt:lpstr>DESCRITIVO</vt:lpstr>
      <vt:lpstr>CRONOGRAMA</vt:lpstr>
      <vt:lpstr>COMP. PREÇO UNITÁRIO</vt:lpstr>
      <vt:lpstr>MERCADO BIODIGESTORES</vt:lpstr>
      <vt:lpstr>BDI 29,63%</vt:lpstr>
      <vt:lpstr>BDI 20,13%</vt:lpstr>
      <vt:lpstr>ORÇAMENTO</vt:lpstr>
      <vt:lpstr>'BDI 20,13%'!Area_de_impressao</vt:lpstr>
      <vt:lpstr>'BDI 29,63%'!Area_de_impressao</vt:lpstr>
      <vt:lpstr>'COMP. PREÇO UNITÁRIO'!Area_de_impressao</vt:lpstr>
      <vt:lpstr>'MEMÓRIA CÁLCULO'!Area_de_impressao</vt:lpstr>
      <vt:lpstr>PLANILHA!Area_de_impressao</vt:lpstr>
      <vt:lpstr>'PLANILHA (3)'!Area_de_impressao</vt:lpstr>
      <vt:lpstr>'PLANILHA (SEM BDI)'!Area_de_impressao</vt:lpstr>
      <vt:lpstr>'MEMÓRIA CÁLCULO'!Titulos_de_impressao</vt:lpstr>
      <vt:lpstr>PLANILHA!Titulos_de_impressao</vt:lpstr>
      <vt:lpstr>'PLANILHA (3)'!Titulos_de_impressao</vt:lpstr>
      <vt:lpstr>'PLANILHA (SEM BDI)'!Titulos_de_impressao</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Usuario</dc:creator>
  <cp:lastModifiedBy>Usuario</cp:lastModifiedBy>
  <cp:lastPrinted>2025-11-26T12:39:01Z</cp:lastPrinted>
  <dcterms:created xsi:type="dcterms:W3CDTF">2006-03-29T19:11:55Z</dcterms:created>
  <dcterms:modified xsi:type="dcterms:W3CDTF">2026-04-15T19:51:33Z</dcterms:modified>
</cp:coreProperties>
</file>